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роекти ЕЕ нова\Габрово\Мониторингов доклад 2025\06.06.2025\"/>
    </mc:Choice>
  </mc:AlternateContent>
  <bookViews>
    <workbookView xWindow="0" yWindow="0" windowWidth="28800" windowHeight="12210" activeTab="4"/>
  </bookViews>
  <sheets>
    <sheet name="Обобщена информация" sheetId="6" r:id="rId1"/>
    <sheet name="Часове работа на системата" sheetId="7" r:id="rId2"/>
    <sheet name="Добавени консуматори" sheetId="1" r:id="rId3"/>
    <sheet name="Премахнати консуматори" sheetId="3" r:id="rId4"/>
    <sheet name="Допълнителни часове работа " sheetId="5" r:id="rId5"/>
  </sheets>
  <definedNames>
    <definedName name="_xlnm._FilterDatabase" localSheetId="2" hidden="1">'Добавени консуматори'!$A$7:$AI$128</definedName>
  </definedNames>
  <calcPr calcId="162913"/>
</workbook>
</file>

<file path=xl/calcChain.xml><?xml version="1.0" encoding="utf-8"?>
<calcChain xmlns="http://schemas.openxmlformats.org/spreadsheetml/2006/main">
  <c r="G8" i="1" l="1"/>
  <c r="E96" i="1" l="1"/>
  <c r="G96" i="1" s="1"/>
  <c r="E97" i="1"/>
  <c r="G97" i="1"/>
  <c r="E98" i="1"/>
  <c r="G98" i="1"/>
  <c r="E99" i="1"/>
  <c r="G99" i="1" s="1"/>
  <c r="E100" i="1"/>
  <c r="G100" i="1"/>
  <c r="E101" i="1"/>
  <c r="G101" i="1" s="1"/>
  <c r="E90" i="1" l="1"/>
  <c r="E89" i="1"/>
  <c r="E88" i="1"/>
  <c r="E58" i="1"/>
  <c r="E57" i="1"/>
  <c r="E56" i="1"/>
  <c r="E55" i="1"/>
  <c r="E54" i="1"/>
  <c r="E53" i="1"/>
  <c r="E52" i="1"/>
  <c r="E21" i="3"/>
  <c r="E20" i="3"/>
  <c r="E19" i="3"/>
  <c r="E18" i="3"/>
  <c r="E17" i="3"/>
  <c r="E16" i="3"/>
  <c r="E15" i="3"/>
  <c r="E14" i="3"/>
  <c r="E13" i="3"/>
  <c r="E12" i="3"/>
  <c r="E11" i="3"/>
  <c r="E10" i="3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26" i="3" l="1"/>
  <c r="E25" i="3" l="1"/>
  <c r="E22" i="3"/>
  <c r="E95" i="1"/>
  <c r="G95" i="1" s="1"/>
  <c r="E94" i="1"/>
  <c r="G94" i="1" s="1"/>
  <c r="E93" i="1"/>
  <c r="G93" i="1" s="1"/>
  <c r="E92" i="1"/>
  <c r="G92" i="1" s="1"/>
  <c r="E91" i="1"/>
  <c r="G91" i="1" s="1"/>
  <c r="E60" i="1"/>
  <c r="G60" i="1" s="1"/>
  <c r="E59" i="1"/>
  <c r="G59" i="1" s="1"/>
  <c r="E44" i="1"/>
  <c r="G44" i="1" s="1"/>
  <c r="E43" i="1"/>
  <c r="G43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9" i="1"/>
  <c r="G9" i="1" s="1"/>
  <c r="E87" i="1" l="1"/>
  <c r="E86" i="1"/>
  <c r="E85" i="1"/>
  <c r="G20" i="1" l="1"/>
  <c r="D18" i="7"/>
  <c r="D19" i="7" s="1"/>
  <c r="C18" i="7"/>
  <c r="C19" i="7" s="1"/>
  <c r="C20" i="7" l="1"/>
  <c r="F24" i="1" s="1"/>
  <c r="G24" i="1" l="1"/>
  <c r="F25" i="1"/>
  <c r="F8" i="3"/>
  <c r="F9" i="3" s="1"/>
  <c r="F10" i="3" s="1"/>
  <c r="F11" i="3" s="1"/>
  <c r="F12" i="3" s="1"/>
  <c r="F13" i="3" s="1"/>
  <c r="F14" i="3" s="1"/>
  <c r="F15" i="3" s="1"/>
  <c r="F16" i="3" s="1"/>
  <c r="F17" i="3" s="1"/>
  <c r="C7" i="5"/>
  <c r="C10" i="5" s="1"/>
  <c r="C8" i="5"/>
  <c r="F18" i="3" l="1"/>
  <c r="G17" i="3"/>
  <c r="F26" i="1"/>
  <c r="G25" i="1"/>
  <c r="G26" i="3"/>
  <c r="C11" i="5"/>
  <c r="B9" i="6" s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15" i="1"/>
  <c r="E105" i="1"/>
  <c r="E106" i="1"/>
  <c r="E107" i="1"/>
  <c r="E108" i="1"/>
  <c r="E109" i="1"/>
  <c r="E110" i="1"/>
  <c r="E111" i="1"/>
  <c r="E112" i="1"/>
  <c r="E113" i="1"/>
  <c r="E104" i="1"/>
  <c r="G26" i="1" l="1"/>
  <c r="F27" i="1"/>
  <c r="F19" i="3"/>
  <c r="G18" i="3"/>
  <c r="G11" i="3"/>
  <c r="G10" i="3"/>
  <c r="F20" i="3" l="1"/>
  <c r="G19" i="3"/>
  <c r="G27" i="1"/>
  <c r="F28" i="1"/>
  <c r="G12" i="3"/>
  <c r="E24" i="3"/>
  <c r="G24" i="3" s="1"/>
  <c r="E9" i="3"/>
  <c r="G9" i="3" s="1"/>
  <c r="E8" i="3"/>
  <c r="G8" i="3" s="1"/>
  <c r="G28" i="1" l="1"/>
  <c r="F29" i="1"/>
  <c r="F21" i="3"/>
  <c r="G20" i="3"/>
  <c r="G13" i="3"/>
  <c r="G25" i="3"/>
  <c r="G23" i="3" s="1"/>
  <c r="G22" i="3" l="1"/>
  <c r="G21" i="3"/>
  <c r="G29" i="1"/>
  <c r="F30" i="1"/>
  <c r="G14" i="3"/>
  <c r="E62" i="1"/>
  <c r="E63" i="1"/>
  <c r="E64" i="1"/>
  <c r="E65" i="1"/>
  <c r="E66" i="1"/>
  <c r="E67" i="1"/>
  <c r="E68" i="1"/>
  <c r="E61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70" i="1"/>
  <c r="E51" i="1"/>
  <c r="E47" i="1"/>
  <c r="E48" i="1"/>
  <c r="E49" i="1"/>
  <c r="E50" i="1"/>
  <c r="E46" i="1"/>
  <c r="E22" i="1"/>
  <c r="G22" i="1" s="1"/>
  <c r="G21" i="1" s="1"/>
  <c r="E42" i="1"/>
  <c r="E41" i="1"/>
  <c r="E40" i="1"/>
  <c r="G19" i="1"/>
  <c r="G30" i="1" l="1"/>
  <c r="F31" i="1"/>
  <c r="G16" i="3"/>
  <c r="G15" i="3"/>
  <c r="G31" i="1" l="1"/>
  <c r="F32" i="1"/>
  <c r="G7" i="3"/>
  <c r="G27" i="3" s="1"/>
  <c r="B11" i="6" s="1"/>
  <c r="B10" i="6" s="1"/>
  <c r="F33" i="1" l="1"/>
  <c r="G32" i="1"/>
  <c r="G33" i="1" l="1"/>
  <c r="F34" i="1"/>
  <c r="F35" i="1" s="1"/>
  <c r="F36" i="1" s="1"/>
  <c r="F37" i="1" s="1"/>
  <c r="F38" i="1" s="1"/>
  <c r="G34" i="1" l="1"/>
  <c r="G35" i="1" l="1"/>
  <c r="G36" i="1" l="1"/>
  <c r="G37" i="1" l="1"/>
  <c r="G38" i="1" l="1"/>
  <c r="G23" i="1" s="1"/>
  <c r="F40" i="1"/>
  <c r="F41" i="1" l="1"/>
  <c r="G40" i="1"/>
  <c r="F42" i="1" l="1"/>
  <c r="G41" i="1"/>
  <c r="F46" i="1" l="1"/>
  <c r="G42" i="1"/>
  <c r="G39" i="1" s="1"/>
  <c r="F48" i="1" l="1"/>
  <c r="F47" i="1"/>
  <c r="G46" i="1"/>
  <c r="F49" i="1" l="1"/>
  <c r="G47" i="1"/>
  <c r="F50" i="1"/>
  <c r="F52" i="1" s="1"/>
  <c r="G48" i="1"/>
  <c r="F54" i="1" l="1"/>
  <c r="G52" i="1"/>
  <c r="F61" i="1"/>
  <c r="G50" i="1"/>
  <c r="F51" i="1"/>
  <c r="F53" i="1" s="1"/>
  <c r="G49" i="1"/>
  <c r="F55" i="1" l="1"/>
  <c r="G53" i="1"/>
  <c r="F56" i="1"/>
  <c r="G54" i="1"/>
  <c r="F62" i="1"/>
  <c r="G51" i="1"/>
  <c r="F63" i="1"/>
  <c r="G61" i="1"/>
  <c r="F58" i="1" l="1"/>
  <c r="G58" i="1" s="1"/>
  <c r="G56" i="1"/>
  <c r="F57" i="1"/>
  <c r="G57" i="1" s="1"/>
  <c r="G55" i="1"/>
  <c r="F65" i="1"/>
  <c r="G63" i="1"/>
  <c r="F64" i="1"/>
  <c r="G62" i="1"/>
  <c r="F66" i="1" l="1"/>
  <c r="G64" i="1"/>
  <c r="F67" i="1"/>
  <c r="G67" i="1" s="1"/>
  <c r="G65" i="1"/>
  <c r="F68" i="1" l="1"/>
  <c r="G66" i="1"/>
  <c r="F70" i="1" l="1"/>
  <c r="G68" i="1"/>
  <c r="G45" i="1" s="1"/>
  <c r="F71" i="1" l="1"/>
  <c r="G70" i="1"/>
  <c r="F72" i="1" l="1"/>
  <c r="G71" i="1"/>
  <c r="F73" i="1" l="1"/>
  <c r="G72" i="1"/>
  <c r="F74" i="1" l="1"/>
  <c r="G73" i="1"/>
  <c r="F75" i="1" l="1"/>
  <c r="G74" i="1"/>
  <c r="F76" i="1" l="1"/>
  <c r="G75" i="1"/>
  <c r="F77" i="1" l="1"/>
  <c r="G76" i="1"/>
  <c r="F78" i="1" l="1"/>
  <c r="G77" i="1"/>
  <c r="F79" i="1" l="1"/>
  <c r="G78" i="1"/>
  <c r="F80" i="1" l="1"/>
  <c r="G79" i="1"/>
  <c r="F81" i="1" l="1"/>
  <c r="G80" i="1"/>
  <c r="F82" i="1" l="1"/>
  <c r="G81" i="1"/>
  <c r="F83" i="1" l="1"/>
  <c r="G82" i="1"/>
  <c r="F84" i="1" l="1"/>
  <c r="G83" i="1"/>
  <c r="F104" i="1" l="1"/>
  <c r="F85" i="1"/>
  <c r="F86" i="1" s="1"/>
  <c r="G84" i="1"/>
  <c r="F87" i="1" l="1"/>
  <c r="G86" i="1"/>
  <c r="G85" i="1"/>
  <c r="F105" i="1"/>
  <c r="G104" i="1"/>
  <c r="F88" i="1" l="1"/>
  <c r="G87" i="1"/>
  <c r="F106" i="1"/>
  <c r="G105" i="1"/>
  <c r="G88" i="1" l="1"/>
  <c r="F89" i="1"/>
  <c r="F107" i="1"/>
  <c r="G106" i="1"/>
  <c r="F90" i="1" l="1"/>
  <c r="G90" i="1" s="1"/>
  <c r="G89" i="1"/>
  <c r="F108" i="1"/>
  <c r="G107" i="1"/>
  <c r="F109" i="1" l="1"/>
  <c r="G108" i="1"/>
  <c r="F110" i="1" l="1"/>
  <c r="G109" i="1"/>
  <c r="F111" i="1" l="1"/>
  <c r="G110" i="1"/>
  <c r="F112" i="1" l="1"/>
  <c r="G111" i="1"/>
  <c r="F113" i="1" l="1"/>
  <c r="G112" i="1"/>
  <c r="F115" i="1" l="1"/>
  <c r="G113" i="1"/>
  <c r="G103" i="1" s="1"/>
  <c r="G69" i="1"/>
  <c r="F116" i="1" l="1"/>
  <c r="G115" i="1"/>
  <c r="F117" i="1" l="1"/>
  <c r="G116" i="1"/>
  <c r="F118" i="1" l="1"/>
  <c r="G117" i="1"/>
  <c r="F119" i="1" l="1"/>
  <c r="G118" i="1"/>
  <c r="F120" i="1" l="1"/>
  <c r="G119" i="1"/>
  <c r="F121" i="1" l="1"/>
  <c r="G120" i="1"/>
  <c r="F122" i="1" l="1"/>
  <c r="G121" i="1"/>
  <c r="F123" i="1" l="1"/>
  <c r="G122" i="1"/>
  <c r="F124" i="1" l="1"/>
  <c r="G123" i="1"/>
  <c r="F125" i="1" l="1"/>
  <c r="G124" i="1"/>
  <c r="F126" i="1" l="1"/>
  <c r="G125" i="1"/>
  <c r="F127" i="1" l="1"/>
  <c r="G127" i="1" s="1"/>
  <c r="G126" i="1"/>
  <c r="G114" i="1" l="1"/>
  <c r="G102" i="1" s="1"/>
  <c r="G128" i="1" s="1"/>
  <c r="B8" i="6" s="1"/>
  <c r="B7" i="6" s="1"/>
  <c r="B12" i="6" s="1"/>
</calcChain>
</file>

<file path=xl/sharedStrings.xml><?xml version="1.0" encoding="utf-8"?>
<sst xmlns="http://schemas.openxmlformats.org/spreadsheetml/2006/main" count="148" uniqueCount="129">
  <si>
    <t>КОНСУМАТОРИ</t>
  </si>
  <si>
    <t>Фасадно осветление Априловска Гимназия</t>
  </si>
  <si>
    <t>Осветление</t>
  </si>
  <si>
    <t>Осветление паметник Коня и тревни площи около него</t>
  </si>
  <si>
    <t>Указателни стрелки кръгово Технополис</t>
  </si>
  <si>
    <t>ТП Васил Левски междублоково пространство ул.Ивайло</t>
  </si>
  <si>
    <t>Указателни стрелки кръгово Лидъл</t>
  </si>
  <si>
    <t>Указателни стрелки кръгово Консултативна</t>
  </si>
  <si>
    <t>Указателни стрелки кръгово Шивара</t>
  </si>
  <si>
    <t>Указателни стрелки кръгово Гаров площад</t>
  </si>
  <si>
    <t>Половна система тревни площи паметник Коня</t>
  </si>
  <si>
    <t>Информационни табла градски транспорт</t>
  </si>
  <si>
    <t>Поливни системи</t>
  </si>
  <si>
    <t>Осветление спортно игрище на ул.Видима</t>
  </si>
  <si>
    <t>Допълнителни проекти</t>
  </si>
  <si>
    <t>Осветление двор ДГ Младост</t>
  </si>
  <si>
    <t>Осветление двор ДГ Явор</t>
  </si>
  <si>
    <t>Осветление двор ДГ Дъга</t>
  </si>
  <si>
    <t>Линията от Културния дом до Църквата - ретрофит</t>
  </si>
  <si>
    <t>ул. Градище</t>
  </si>
  <si>
    <t>ул. Винпром</t>
  </si>
  <si>
    <t>бул. Априлов</t>
  </si>
  <si>
    <t>Тролейбуснсо депо</t>
  </si>
  <si>
    <t>Преспа</t>
  </si>
  <si>
    <t xml:space="preserve">ул. Никола Войновски </t>
  </si>
  <si>
    <t xml:space="preserve">ул. Златарска </t>
  </si>
  <si>
    <t>ул. Коста Евтимов</t>
  </si>
  <si>
    <t xml:space="preserve">Столетов </t>
  </si>
  <si>
    <t>Ген. Джеронски</t>
  </si>
  <si>
    <t xml:space="preserve">Нова Махала </t>
  </si>
  <si>
    <t>Хемус</t>
  </si>
  <si>
    <t>кв. Чехлевци</t>
  </si>
  <si>
    <t>ул. Индустриална по проект 17W монтирани 30W</t>
  </si>
  <si>
    <t>Коледна украса</t>
  </si>
  <si>
    <t>Коледни светлинни пана</t>
  </si>
  <si>
    <t>Пешеходни пътеки</t>
  </si>
  <si>
    <t>Допълнително осветление пешеходни пътеки</t>
  </si>
  <si>
    <t>Указателни стрелки кръгово Колелото</t>
  </si>
  <si>
    <t>Осветители със занижена мощност спрямо заложената в проекта</t>
  </si>
  <si>
    <t>Отпаднали осветители</t>
  </si>
  <si>
    <t>кв. Любово отпаднали осветители</t>
  </si>
  <si>
    <t>Мярка бр.</t>
  </si>
  <si>
    <t>Надлез Поповци</t>
  </si>
  <si>
    <t>ул. Орловска на стълбове с ГИС номера от 2327 до 2346</t>
  </si>
  <si>
    <t>Инфраструктурни проекти не обхванати в доклада за енергийна ефективност на уличното осветление на гр.Габрово</t>
  </si>
  <si>
    <t>Инфраструктурни проекти изпълнени след стартиране на договора за „Внедряване на енергоспестяващи мерки, модернизация и ремонт на уличното осветление на град Габрово чрез договор с гарантиран резултат“</t>
  </si>
  <si>
    <t>Допълнителни консуматори предвидени в проекта</t>
  </si>
  <si>
    <t>ЕСМ1-Подмяна на осветителни тела като част от изграждане на енергоефективни дейности на територията на гр. Габрово</t>
  </si>
  <si>
    <t>Доклад за енергийна ефективност на уличното осветление на гр.Габрово</t>
  </si>
  <si>
    <t>Мониторингов доклад на проект: “Внедряване на енергоспестяващи мерки, модернизация и ремонт на уличното осветление на град Габрово чрез договор с гарантиран резултат”</t>
  </si>
  <si>
    <t>Общо потребение на електроенергия, kWh</t>
  </si>
  <si>
    <t>Годишна работа на Системата (часове)</t>
  </si>
  <si>
    <t>Инсталирана мощност, kW</t>
  </si>
  <si>
    <t>Годишна работа на Системата по договор (часове)</t>
  </si>
  <si>
    <t xml:space="preserve"> </t>
  </si>
  <si>
    <t>ПРИЛОЖЕНИЕ 2</t>
  </si>
  <si>
    <t>Наименование</t>
  </si>
  <si>
    <t>Общо годишно потребление /kWh/</t>
  </si>
  <si>
    <t>Инсталирани нови точки за захранване на осветители спрямо обследване, допълнително заложени осветители в проект с цел удовлетворяване на изискванията, завишена мощност спрямо първоначално предвидената и добавени осветители по искане на Възложителя</t>
  </si>
  <si>
    <t>Обобщена информация за работата на Системата за улично осветление, 
час/годишно</t>
  </si>
  <si>
    <t>Дата и Час на Записа</t>
  </si>
  <si>
    <t>Работни часове</t>
  </si>
  <si>
    <t>Работни минути</t>
  </si>
  <si>
    <t>Общо</t>
  </si>
  <si>
    <t>Годишни работа, час</t>
  </si>
  <si>
    <t>Обща работа на системата, часа/годишно</t>
  </si>
  <si>
    <t>ПРИЛОЖЕНИЕ 2, т.3</t>
  </si>
  <si>
    <t xml:space="preserve">Допълнителни монтирани осветителни тела съгласно възлагане </t>
  </si>
  <si>
    <t>Премахнати консуматори,  осветители със занижена мощност спрямо първоначално предвидената, участъци отпаднали за по-голям период</t>
  </si>
  <si>
    <t>Участъци, които продължително време са отпаднали от системата за уличното осветление за по-голям период - осреднени стойности</t>
  </si>
  <si>
    <t>Допълнителна годишната работа на Системата (часове)</t>
  </si>
  <si>
    <t>Допълнителна годишна работа на системата спрямо заложеното в договора</t>
  </si>
  <si>
    <t>ПРИЛОЖЕНИЕ 2, т.1</t>
  </si>
  <si>
    <t>ПРИЛОЖЕНИЕ 2, т.2</t>
  </si>
  <si>
    <t>Добавено потребление на консуматори свързани към системата за улично осветление</t>
  </si>
  <si>
    <t>Премахнато потребление на консуматори отпаднали от системата за улично осветление</t>
  </si>
  <si>
    <t>Годишни часове работа</t>
  </si>
  <si>
    <t>Обща годишна консумация, kWh</t>
  </si>
  <si>
    <t>Единична мощност,W</t>
  </si>
  <si>
    <r>
      <rPr>
        <b/>
        <u/>
        <sz val="11"/>
        <color theme="1"/>
        <rFont val="Calibri"/>
        <family val="2"/>
        <charset val="204"/>
        <scheme val="minor"/>
      </rPr>
      <t>Забележка:</t>
    </r>
    <r>
      <rPr>
        <sz val="11"/>
        <color theme="1"/>
        <rFont val="Calibri"/>
        <family val="2"/>
        <charset val="204"/>
        <scheme val="minor"/>
      </rPr>
      <t xml:space="preserve"> За участъци които продължително време са отпаднали от системата за улично осветление се приемат такива участъци с поредица от осветителни тела с обща мощност над 70W, но не по-малко от 5 поредни осветителни тела отпаднали за повече от 90 последователни работни часа.</t>
    </r>
  </si>
  <si>
    <t>* Справката не грантира пълен обхват и параметри на всички инсталирани консуматори</t>
  </si>
  <si>
    <t>Потребена мощност за допълнителните часове работа на Сиситемата, kWh</t>
  </si>
  <si>
    <t>Обща консумация, kWh</t>
  </si>
  <si>
    <t>Обобщена информация за добавено и приспаднато годишно потребление на електроенергия , влиящо върху отчитане на постигнатите икономии, което се отразява в базовото (нормализирано) годишно потребление на енергия, в kWh</t>
  </si>
  <si>
    <t>Общо годишно потребление,  което се отразява в базовото (нормализирано) годишно потребление на енергия, в kWh</t>
  </si>
  <si>
    <t>ул. Върба</t>
  </si>
  <si>
    <t>ул. Зюмбюл</t>
  </si>
  <si>
    <t>До църква успение Богородично</t>
  </si>
  <si>
    <t>01.05.2024-31.05.2024</t>
  </si>
  <si>
    <t>01.06.2024-30.06.2024</t>
  </si>
  <si>
    <t>01.07.2024-31.07.2024</t>
  </si>
  <si>
    <t>01.08.2024-31.08.2024</t>
  </si>
  <si>
    <t>01.09.2024-30.09.2024</t>
  </si>
  <si>
    <t>01.10.2024-31.10.2024</t>
  </si>
  <si>
    <t>01.11.2024-30.11.2024</t>
  </si>
  <si>
    <t>01.12.2024-31.12.2024</t>
  </si>
  <si>
    <t>01.01.2025-31.01.2025</t>
  </si>
  <si>
    <t>01.02.2025-28.02.2025</t>
  </si>
  <si>
    <t>01.03.2025-31.03.2025</t>
  </si>
  <si>
    <t>01.04.2025-30.04.2025</t>
  </si>
  <si>
    <t>Обща инсталирана мощност, W</t>
  </si>
  <si>
    <t>ул. Иван Тончев</t>
  </si>
  <si>
    <t>кв. Войново стълб 7267</t>
  </si>
  <si>
    <t>ул. Балканска между стълбове 4409 и 4406</t>
  </si>
  <si>
    <t>ул. Рибарска</t>
  </si>
  <si>
    <t>ул. Мир</t>
  </si>
  <si>
    <t>Шести участък ул. Опълченска, ул. Радион Умников и ул. Николаевска</t>
  </si>
  <si>
    <t xml:space="preserve">Стълби културен дом </t>
  </si>
  <si>
    <t xml:space="preserve"> ул.Софроний Врачански стари осветителни тела 35W, новомонтирани осветителни тела 25W</t>
  </si>
  <si>
    <t xml:space="preserve"> ул.Софроний Врачански стари осветителни тела 70W, новомонтирани осветителни тела 58W</t>
  </si>
  <si>
    <t>Колелото на Беларусия стари осветителни тела 120W нови осветителни тела 80 W</t>
  </si>
  <si>
    <t>Колелото на Беларусия стари осветителни тела 150W нови осветителни тела 110 W</t>
  </si>
  <si>
    <t>ул. Дунав стари осветителни тела 35W нови осветителни тела 25 W</t>
  </si>
  <si>
    <t>Кръгово Консултативна поликлиника стари осветителни тела 140W, новомонтирани осветителни тела 110W</t>
  </si>
  <si>
    <t>Зелена площ ул. Брянска стари осветителни тела 35W, новомонтирани осветителни тела 25W</t>
  </si>
  <si>
    <t>Кръгово Лидъл  стари осветителни тела 120W, новомонтирани осветителни тела 80W</t>
  </si>
  <si>
    <t>Кръгово Лидъл  стари осветителни тела 150W, новомонтирани осветителни тела 110W</t>
  </si>
  <si>
    <t>Гаров площад  стари осветителни тела 120W, новомонтирани осветителни тела 80W</t>
  </si>
  <si>
    <t>Гаров площад  стари осветителни тела 120W, новомонтирани осветителни тела 58W</t>
  </si>
  <si>
    <t>Гаров площад  стари осветителни тела 120W, новомонтирани осветителни тела 25W</t>
  </si>
  <si>
    <t>Кръгово Консултативна поликлиника стари осветителни тела 70W, новомонтирани осветителни тела 80W</t>
  </si>
  <si>
    <t>ул. Радецка стари осветителни тела 13W, новомонтирани осветителни тела 24 W</t>
  </si>
  <si>
    <t>ул. Роса</t>
  </si>
  <si>
    <t>ул. Осъм</t>
  </si>
  <si>
    <t>ул. Петко Андреев</t>
  </si>
  <si>
    <t>кв. Водици</t>
  </si>
  <si>
    <t>ул. Никола Рязков</t>
  </si>
  <si>
    <t>ул. Карамфил</t>
  </si>
  <si>
    <t>ул. Червен мак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</si>
</sst>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2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1" fontId="0" fillId="0" borderId="1" xfId="0" applyNumberFormat="1" applyBorder="1" applyAlignment="1">
      <alignment horizontal="right" vertical="center" wrapText="1"/>
    </xf>
    <xf numFmtId="0" fontId="2" fillId="0" borderId="1" xfId="0" applyFont="1" applyBorder="1" applyAlignment="1">
      <alignment wrapText="1"/>
    </xf>
    <xf numFmtId="1" fontId="0" fillId="4" borderId="1" xfId="0" applyNumberForma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right" vertical="center" wrapText="1"/>
    </xf>
    <xf numFmtId="0" fontId="0" fillId="0" borderId="1" xfId="0" applyBorder="1"/>
    <xf numFmtId="0" fontId="0" fillId="4" borderId="1" xfId="0" applyFill="1" applyBorder="1"/>
    <xf numFmtId="0" fontId="0" fillId="4" borderId="1" xfId="0" applyFill="1" applyBorder="1" applyAlignment="1">
      <alignment horizontal="right" wrapText="1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4" fontId="5" fillId="6" borderId="0" xfId="0" applyNumberFormat="1" applyFont="1" applyFill="1" applyAlignment="1">
      <alignment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22" fontId="0" fillId="0" borderId="1" xfId="0" applyNumberForma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5" borderId="0" xfId="0" applyFont="1" applyFill="1"/>
    <xf numFmtId="4" fontId="5" fillId="5" borderId="0" xfId="0" applyNumberFormat="1" applyFont="1" applyFill="1" applyAlignment="1">
      <alignment horizontal="right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wrapText="1"/>
    </xf>
    <xf numFmtId="0" fontId="11" fillId="4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vertical="center" wrapText="1"/>
    </xf>
    <xf numFmtId="4" fontId="0" fillId="4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4" borderId="1" xfId="0" applyNumberForma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wrapText="1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1" fillId="3" borderId="1" xfId="0" applyNumberFormat="1" applyFont="1" applyFill="1" applyBorder="1" applyAlignment="1">
      <alignment vertical="center" wrapText="1"/>
    </xf>
    <xf numFmtId="4" fontId="0" fillId="4" borderId="1" xfId="0" applyNumberFormat="1" applyFill="1" applyBorder="1" applyAlignment="1">
      <alignment horizontal="right" wrapText="1"/>
    </xf>
    <xf numFmtId="4" fontId="1" fillId="4" borderId="1" xfId="0" applyNumberFormat="1" applyFont="1" applyFill="1" applyBorder="1" applyAlignment="1">
      <alignment horizontal="right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0" fillId="4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wrapText="1"/>
    </xf>
    <xf numFmtId="4" fontId="0" fillId="4" borderId="1" xfId="0" applyNumberFormat="1" applyFont="1" applyFill="1" applyBorder="1" applyAlignment="1">
      <alignment vertical="center" wrapText="1"/>
    </xf>
    <xf numFmtId="0" fontId="0" fillId="0" borderId="7" xfId="0" applyBorder="1" applyAlignment="1">
      <alignment horizontal="left" vertical="center"/>
    </xf>
    <xf numFmtId="0" fontId="0" fillId="0" borderId="0" xfId="0" applyFont="1"/>
    <xf numFmtId="1" fontId="0" fillId="4" borderId="1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2" fillId="0" borderId="0" xfId="0" applyFont="1"/>
    <xf numFmtId="4" fontId="2" fillId="4" borderId="1" xfId="0" applyNumberFormat="1" applyFont="1" applyFill="1" applyBorder="1" applyAlignment="1">
      <alignment horizontal="right" vertical="center" wrapText="1"/>
    </xf>
    <xf numFmtId="0" fontId="2" fillId="4" borderId="0" xfId="0" applyFont="1" applyFill="1" applyBorder="1"/>
    <xf numFmtId="0" fontId="13" fillId="4" borderId="0" xfId="0" applyFont="1" applyFill="1" applyBorder="1"/>
    <xf numFmtId="0" fontId="2" fillId="4" borderId="1" xfId="0" applyFont="1" applyFill="1" applyBorder="1" applyAlignment="1">
      <alignment horizontal="left" vertical="center" wrapText="1"/>
    </xf>
    <xf numFmtId="14" fontId="2" fillId="4" borderId="0" xfId="0" applyNumberFormat="1" applyFont="1" applyFill="1" applyBorder="1"/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right" wrapText="1"/>
    </xf>
    <xf numFmtId="4" fontId="2" fillId="0" borderId="1" xfId="0" applyNumberFormat="1" applyFont="1" applyBorder="1" applyAlignment="1">
      <alignment horizontal="right"/>
    </xf>
    <xf numFmtId="0" fontId="0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right" wrapText="1"/>
    </xf>
    <xf numFmtId="0" fontId="2" fillId="0" borderId="7" xfId="0" applyFont="1" applyBorder="1" applyAlignment="1">
      <alignment horizontal="left" vertical="center" wrapText="1"/>
    </xf>
    <xf numFmtId="14" fontId="0" fillId="0" borderId="0" xfId="0" applyNumberFormat="1" applyFont="1"/>
    <xf numFmtId="4" fontId="0" fillId="0" borderId="1" xfId="0" applyNumberFormat="1" applyBorder="1" applyAlignment="1">
      <alignment vertical="center"/>
    </xf>
    <xf numFmtId="4" fontId="0" fillId="4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wrapText="1"/>
    </xf>
    <xf numFmtId="1" fontId="0" fillId="0" borderId="1" xfId="0" applyNumberFormat="1" applyFont="1" applyBorder="1" applyAlignment="1">
      <alignment horizontal="center"/>
    </xf>
    <xf numFmtId="1" fontId="0" fillId="4" borderId="1" xfId="0" applyNumberFormat="1" applyFont="1" applyFill="1" applyBorder="1" applyAlignment="1">
      <alignment horizontal="center" wrapText="1"/>
    </xf>
    <xf numFmtId="1" fontId="0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 vertical="center" wrapText="1"/>
    </xf>
    <xf numFmtId="4" fontId="0" fillId="7" borderId="1" xfId="0" applyNumberForma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13" fillId="0" borderId="0" xfId="0" applyFont="1"/>
    <xf numFmtId="0" fontId="2" fillId="4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9" fillId="4" borderId="0" xfId="0" applyFont="1" applyFill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1" fillId="0" borderId="8" xfId="0" applyFont="1" applyBorder="1" applyAlignment="1">
      <alignment horizontal="center" vertical="center" wrapText="1"/>
    </xf>
    <xf numFmtId="0" fontId="0" fillId="4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5" fillId="5" borderId="0" xfId="0" applyNumberFormat="1" applyFont="1" applyFill="1" applyAlignment="1">
      <alignment horizontal="right" wrapText="1"/>
    </xf>
    <xf numFmtId="0" fontId="11" fillId="4" borderId="0" xfId="0" applyFont="1" applyFill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sqref="A1:B12"/>
    </sheetView>
  </sheetViews>
  <sheetFormatPr defaultRowHeight="15" x14ac:dyDescent="0.25"/>
  <cols>
    <col min="1" max="1" width="64.28515625" customWidth="1"/>
    <col min="2" max="2" width="22" customWidth="1"/>
  </cols>
  <sheetData>
    <row r="1" spans="1:2" x14ac:dyDescent="0.25">
      <c r="A1" s="27"/>
      <c r="B1" s="28" t="s">
        <v>55</v>
      </c>
    </row>
    <row r="2" spans="1:2" ht="15" customHeight="1" x14ac:dyDescent="0.25">
      <c r="A2" s="111" t="s">
        <v>49</v>
      </c>
      <c r="B2" s="111"/>
    </row>
    <row r="3" spans="1:2" ht="39.75" customHeight="1" x14ac:dyDescent="0.25">
      <c r="A3" s="111"/>
      <c r="B3" s="111"/>
    </row>
    <row r="4" spans="1:2" ht="15" customHeight="1" x14ac:dyDescent="0.25">
      <c r="A4" s="112" t="s">
        <v>83</v>
      </c>
      <c r="B4" s="112"/>
    </row>
    <row r="5" spans="1:2" ht="53.25" customHeight="1" x14ac:dyDescent="0.25">
      <c r="A5" s="113"/>
      <c r="B5" s="113"/>
    </row>
    <row r="6" spans="1:2" ht="30" x14ac:dyDescent="0.25">
      <c r="A6" s="25" t="s">
        <v>56</v>
      </c>
      <c r="B6" s="29" t="s">
        <v>57</v>
      </c>
    </row>
    <row r="7" spans="1:2" ht="30" x14ac:dyDescent="0.25">
      <c r="A7" s="36" t="s">
        <v>74</v>
      </c>
      <c r="B7" s="37">
        <f>B8+B9</f>
        <v>327680.63828149409</v>
      </c>
    </row>
    <row r="8" spans="1:2" ht="75" x14ac:dyDescent="0.25">
      <c r="A8" s="31" t="s">
        <v>58</v>
      </c>
      <c r="B8" s="26">
        <f>'Добавени консуматори'!G128</f>
        <v>325740.16966333339</v>
      </c>
    </row>
    <row r="9" spans="1:2" ht="30" x14ac:dyDescent="0.25">
      <c r="A9" s="31" t="s">
        <v>71</v>
      </c>
      <c r="B9" s="26">
        <f>'Допълнителни часове работа '!C11</f>
        <v>1940.4686181606728</v>
      </c>
    </row>
    <row r="10" spans="1:2" ht="30" x14ac:dyDescent="0.25">
      <c r="A10" s="36" t="s">
        <v>75</v>
      </c>
      <c r="B10" s="37">
        <f>B11</f>
        <v>-23264.02548</v>
      </c>
    </row>
    <row r="11" spans="1:2" ht="45" x14ac:dyDescent="0.25">
      <c r="A11" s="31" t="s">
        <v>68</v>
      </c>
      <c r="B11" s="26">
        <f>-'Премахнати консуматори'!G27</f>
        <v>-23264.02548</v>
      </c>
    </row>
    <row r="12" spans="1:2" ht="30" x14ac:dyDescent="0.25">
      <c r="A12" s="25" t="s">
        <v>84</v>
      </c>
      <c r="B12" s="65">
        <f>B7+B10</f>
        <v>304416.61280149408</v>
      </c>
    </row>
  </sheetData>
  <mergeCells count="2">
    <mergeCell ref="A2:B3"/>
    <mergeCell ref="A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workbookViewId="0">
      <selection sqref="A1:D20"/>
    </sheetView>
  </sheetViews>
  <sheetFormatPr defaultColWidth="9.140625" defaultRowHeight="15" x14ac:dyDescent="0.25"/>
  <cols>
    <col min="1" max="1" width="4.42578125" customWidth="1"/>
    <col min="2" max="2" width="32.140625" customWidth="1"/>
    <col min="3" max="3" width="19.85546875" customWidth="1"/>
    <col min="4" max="4" width="18.42578125" customWidth="1"/>
  </cols>
  <sheetData>
    <row r="1" spans="1:4" x14ac:dyDescent="0.25">
      <c r="A1" s="27"/>
      <c r="B1" s="27"/>
      <c r="C1" s="27"/>
      <c r="D1" s="28" t="s">
        <v>55</v>
      </c>
    </row>
    <row r="2" spans="1:4" x14ac:dyDescent="0.25">
      <c r="B2" s="114" t="s">
        <v>49</v>
      </c>
      <c r="C2" s="114"/>
      <c r="D2" s="114"/>
    </row>
    <row r="3" spans="1:4" ht="38.25" customHeight="1" x14ac:dyDescent="0.25">
      <c r="B3" s="114"/>
      <c r="C3" s="114"/>
      <c r="D3" s="114"/>
    </row>
    <row r="4" spans="1:4" ht="35.25" customHeight="1" x14ac:dyDescent="0.25">
      <c r="B4" s="115" t="s">
        <v>59</v>
      </c>
      <c r="C4" s="115"/>
      <c r="D4" s="115"/>
    </row>
    <row r="5" spans="1:4" x14ac:dyDescent="0.25">
      <c r="B5" s="25" t="s">
        <v>60</v>
      </c>
      <c r="C5" s="25" t="s">
        <v>61</v>
      </c>
      <c r="D5" s="25" t="s">
        <v>62</v>
      </c>
    </row>
    <row r="6" spans="1:4" x14ac:dyDescent="0.25">
      <c r="B6" s="24" t="s">
        <v>88</v>
      </c>
      <c r="C6" s="4">
        <v>253</v>
      </c>
      <c r="D6" s="4">
        <v>13</v>
      </c>
    </row>
    <row r="7" spans="1:4" x14ac:dyDescent="0.25">
      <c r="B7" s="24" t="s">
        <v>89</v>
      </c>
      <c r="C7" s="4">
        <v>238</v>
      </c>
      <c r="D7" s="4">
        <v>23</v>
      </c>
    </row>
    <row r="8" spans="1:4" x14ac:dyDescent="0.25">
      <c r="B8" s="24" t="s">
        <v>90</v>
      </c>
      <c r="C8" s="4">
        <v>262</v>
      </c>
      <c r="D8" s="4">
        <v>54</v>
      </c>
    </row>
    <row r="9" spans="1:4" x14ac:dyDescent="0.25">
      <c r="B9" s="24" t="s">
        <v>91</v>
      </c>
      <c r="C9" s="4">
        <v>298</v>
      </c>
      <c r="D9" s="4">
        <v>20</v>
      </c>
    </row>
    <row r="10" spans="1:4" x14ac:dyDescent="0.25">
      <c r="B10" s="24" t="s">
        <v>92</v>
      </c>
      <c r="C10" s="4">
        <v>334</v>
      </c>
      <c r="D10" s="4">
        <v>35</v>
      </c>
    </row>
    <row r="11" spans="1:4" x14ac:dyDescent="0.25">
      <c r="B11" s="24" t="s">
        <v>93</v>
      </c>
      <c r="C11" s="4">
        <v>387</v>
      </c>
      <c r="D11" s="4">
        <v>1</v>
      </c>
    </row>
    <row r="12" spans="1:4" x14ac:dyDescent="0.25">
      <c r="B12" s="24" t="s">
        <v>94</v>
      </c>
      <c r="C12" s="4">
        <v>416</v>
      </c>
      <c r="D12" s="4">
        <v>1</v>
      </c>
    </row>
    <row r="13" spans="1:4" x14ac:dyDescent="0.25">
      <c r="B13" s="24" t="s">
        <v>95</v>
      </c>
      <c r="C13" s="4">
        <v>448</v>
      </c>
      <c r="D13" s="4">
        <v>59</v>
      </c>
    </row>
    <row r="14" spans="1:4" x14ac:dyDescent="0.25">
      <c r="B14" s="24" t="s">
        <v>96</v>
      </c>
      <c r="C14" s="4">
        <v>433</v>
      </c>
      <c r="D14" s="4">
        <v>16</v>
      </c>
    </row>
    <row r="15" spans="1:4" x14ac:dyDescent="0.25">
      <c r="B15" s="24" t="s">
        <v>97</v>
      </c>
      <c r="C15" s="4">
        <v>363</v>
      </c>
      <c r="D15" s="4">
        <v>30</v>
      </c>
    </row>
    <row r="16" spans="1:4" x14ac:dyDescent="0.25">
      <c r="B16" s="24" t="s">
        <v>98</v>
      </c>
      <c r="C16" s="4">
        <v>364</v>
      </c>
      <c r="D16" s="4">
        <v>8</v>
      </c>
    </row>
    <row r="17" spans="2:4" x14ac:dyDescent="0.25">
      <c r="B17" s="24" t="s">
        <v>99</v>
      </c>
      <c r="C17" s="4">
        <v>308</v>
      </c>
      <c r="D17" s="4">
        <v>12</v>
      </c>
    </row>
    <row r="18" spans="2:4" x14ac:dyDescent="0.25">
      <c r="B18" s="1" t="s">
        <v>63</v>
      </c>
      <c r="C18" s="4">
        <f>SUM(C6:C17)</f>
        <v>4104</v>
      </c>
      <c r="D18" s="4">
        <f>SUM(D6:D17)</f>
        <v>272</v>
      </c>
    </row>
    <row r="19" spans="2:4" x14ac:dyDescent="0.25">
      <c r="B19" s="24" t="s">
        <v>64</v>
      </c>
      <c r="C19" s="4">
        <f>C18</f>
        <v>4104</v>
      </c>
      <c r="D19" s="4">
        <f>D18/60</f>
        <v>4.5333333333333332</v>
      </c>
    </row>
    <row r="20" spans="2:4" ht="30" x14ac:dyDescent="0.25">
      <c r="B20" s="33" t="s">
        <v>65</v>
      </c>
      <c r="C20" s="32">
        <f>C19+D19</f>
        <v>4108.5333333333338</v>
      </c>
      <c r="D20" s="25"/>
    </row>
  </sheetData>
  <mergeCells count="2">
    <mergeCell ref="B2:D3"/>
    <mergeCell ref="B4:D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30"/>
  <sheetViews>
    <sheetView topLeftCell="A101" workbookViewId="0">
      <selection sqref="A1:G130"/>
    </sheetView>
  </sheetViews>
  <sheetFormatPr defaultRowHeight="15" x14ac:dyDescent="0.25"/>
  <cols>
    <col min="1" max="1" width="3.85546875" customWidth="1"/>
    <col min="2" max="2" width="59.85546875" customWidth="1"/>
    <col min="3" max="3" width="9.140625" style="47"/>
    <col min="4" max="4" width="13.5703125" customWidth="1"/>
    <col min="5" max="5" width="14.7109375" style="100" customWidth="1"/>
    <col min="6" max="6" width="12.140625" style="60" customWidth="1"/>
    <col min="7" max="7" width="17.85546875" style="60" customWidth="1"/>
    <col min="8" max="8" width="24.42578125" customWidth="1"/>
  </cols>
  <sheetData>
    <row r="1" spans="1:9" ht="15" customHeight="1" x14ac:dyDescent="0.25">
      <c r="A1" s="139" t="s">
        <v>72</v>
      </c>
      <c r="B1" s="139"/>
      <c r="C1" s="139"/>
      <c r="D1" s="139"/>
      <c r="E1" s="139"/>
      <c r="F1" s="139"/>
      <c r="G1" s="139"/>
      <c r="H1" s="34"/>
      <c r="I1" s="34"/>
    </row>
    <row r="2" spans="1:9" ht="15" customHeight="1" x14ac:dyDescent="0.25">
      <c r="B2" s="111" t="s">
        <v>49</v>
      </c>
      <c r="C2" s="111"/>
      <c r="D2" s="111"/>
      <c r="E2" s="111"/>
      <c r="F2" s="111"/>
      <c r="G2" s="111"/>
      <c r="H2" s="21"/>
      <c r="I2" s="21"/>
    </row>
    <row r="3" spans="1:9" x14ac:dyDescent="0.25">
      <c r="A3" s="21"/>
      <c r="B3" s="111"/>
      <c r="C3" s="111"/>
      <c r="D3" s="111"/>
      <c r="E3" s="111"/>
      <c r="F3" s="111"/>
      <c r="G3" s="111"/>
      <c r="H3" s="21"/>
      <c r="I3" s="21"/>
    </row>
    <row r="4" spans="1:9" ht="15" customHeight="1" x14ac:dyDescent="0.25">
      <c r="B4" s="140" t="s">
        <v>58</v>
      </c>
      <c r="C4" s="140"/>
      <c r="D4" s="140"/>
      <c r="E4" s="140"/>
      <c r="F4" s="140"/>
      <c r="G4" s="140"/>
      <c r="H4" s="35"/>
      <c r="I4" s="35"/>
    </row>
    <row r="5" spans="1:9" ht="38.25" customHeight="1" x14ac:dyDescent="0.25">
      <c r="A5" s="35"/>
      <c r="B5" s="140"/>
      <c r="C5" s="140"/>
      <c r="D5" s="140"/>
      <c r="E5" s="140"/>
      <c r="F5" s="140"/>
      <c r="G5" s="140"/>
      <c r="H5" s="35"/>
      <c r="I5" s="35"/>
    </row>
    <row r="7" spans="1:9" ht="45" x14ac:dyDescent="0.25">
      <c r="B7" s="5" t="s">
        <v>0</v>
      </c>
      <c r="C7" s="5" t="s">
        <v>41</v>
      </c>
      <c r="D7" s="5" t="s">
        <v>78</v>
      </c>
      <c r="E7" s="94" t="s">
        <v>100</v>
      </c>
      <c r="F7" s="48" t="s">
        <v>76</v>
      </c>
      <c r="G7" s="48" t="s">
        <v>77</v>
      </c>
    </row>
    <row r="8" spans="1:9" ht="15" customHeight="1" x14ac:dyDescent="0.25">
      <c r="B8" s="119" t="s">
        <v>33</v>
      </c>
      <c r="C8" s="119"/>
      <c r="D8" s="119"/>
      <c r="E8" s="119"/>
      <c r="F8" s="119"/>
      <c r="G8" s="49">
        <f>SUM(G9:G18)</f>
        <v>4560.4294199999986</v>
      </c>
    </row>
    <row r="9" spans="1:9" ht="15" customHeight="1" x14ac:dyDescent="0.25">
      <c r="B9" s="141" t="s">
        <v>34</v>
      </c>
      <c r="C9" s="73">
        <v>10</v>
      </c>
      <c r="D9" s="73">
        <v>5</v>
      </c>
      <c r="E9" s="77">
        <f>C9*D9</f>
        <v>50</v>
      </c>
      <c r="F9" s="93">
        <v>858.26</v>
      </c>
      <c r="G9" s="74">
        <f>(E9*F9)/1000</f>
        <v>42.912999999999997</v>
      </c>
    </row>
    <row r="10" spans="1:9" ht="15" customHeight="1" x14ac:dyDescent="0.25">
      <c r="B10" s="142"/>
      <c r="C10" s="73">
        <v>24</v>
      </c>
      <c r="D10" s="73">
        <v>6</v>
      </c>
      <c r="E10" s="77">
        <f t="shared" ref="E10:E18" si="0">C10*D10</f>
        <v>144</v>
      </c>
      <c r="F10" s="93">
        <v>885.13</v>
      </c>
      <c r="G10" s="74">
        <f t="shared" ref="G10:G18" si="1">(E10*F10)/1000</f>
        <v>127.45872</v>
      </c>
    </row>
    <row r="11" spans="1:9" ht="15" customHeight="1" x14ac:dyDescent="0.25">
      <c r="B11" s="142"/>
      <c r="C11" s="73">
        <v>14</v>
      </c>
      <c r="D11" s="73">
        <v>9</v>
      </c>
      <c r="E11" s="77">
        <f t="shared" si="0"/>
        <v>126</v>
      </c>
      <c r="F11" s="93">
        <v>870.65</v>
      </c>
      <c r="G11" s="74">
        <f t="shared" si="1"/>
        <v>109.70189999999999</v>
      </c>
    </row>
    <row r="12" spans="1:9" ht="15" customHeight="1" x14ac:dyDescent="0.25">
      <c r="B12" s="142"/>
      <c r="C12" s="73">
        <v>99</v>
      </c>
      <c r="D12" s="73">
        <v>10</v>
      </c>
      <c r="E12" s="77">
        <f t="shared" si="0"/>
        <v>990</v>
      </c>
      <c r="F12" s="93">
        <v>886.5</v>
      </c>
      <c r="G12" s="74">
        <f t="shared" si="1"/>
        <v>877.63499999999999</v>
      </c>
    </row>
    <row r="13" spans="1:9" ht="15" customHeight="1" x14ac:dyDescent="0.25">
      <c r="B13" s="142"/>
      <c r="C13" s="73">
        <v>36</v>
      </c>
      <c r="D13" s="73">
        <v>15</v>
      </c>
      <c r="E13" s="77">
        <f t="shared" si="0"/>
        <v>540</v>
      </c>
      <c r="F13" s="93">
        <v>885.77</v>
      </c>
      <c r="G13" s="74">
        <f t="shared" si="1"/>
        <v>478.31579999999997</v>
      </c>
    </row>
    <row r="14" spans="1:9" ht="15" customHeight="1" x14ac:dyDescent="0.25">
      <c r="B14" s="142"/>
      <c r="C14" s="73">
        <v>12</v>
      </c>
      <c r="D14" s="73">
        <v>50</v>
      </c>
      <c r="E14" s="77">
        <f t="shared" si="0"/>
        <v>600</v>
      </c>
      <c r="F14" s="93">
        <v>870.65</v>
      </c>
      <c r="G14" s="74">
        <f t="shared" si="1"/>
        <v>522.39</v>
      </c>
    </row>
    <row r="15" spans="1:9" ht="15" customHeight="1" x14ac:dyDescent="0.25">
      <c r="B15" s="142"/>
      <c r="C15" s="73">
        <v>1</v>
      </c>
      <c r="D15" s="73">
        <v>150</v>
      </c>
      <c r="E15" s="77">
        <f t="shared" si="0"/>
        <v>150</v>
      </c>
      <c r="F15" s="93">
        <v>886.5</v>
      </c>
      <c r="G15" s="74">
        <f t="shared" si="1"/>
        <v>132.97499999999999</v>
      </c>
    </row>
    <row r="16" spans="1:9" ht="15" customHeight="1" x14ac:dyDescent="0.25">
      <c r="B16" s="142"/>
      <c r="C16" s="73">
        <v>3</v>
      </c>
      <c r="D16" s="73">
        <v>250</v>
      </c>
      <c r="E16" s="77">
        <f t="shared" si="0"/>
        <v>750</v>
      </c>
      <c r="F16" s="93">
        <v>2155.1</v>
      </c>
      <c r="G16" s="74">
        <f t="shared" si="1"/>
        <v>1616.325</v>
      </c>
      <c r="H16" s="108"/>
    </row>
    <row r="17" spans="2:8" ht="15" customHeight="1" x14ac:dyDescent="0.25">
      <c r="B17" s="142"/>
      <c r="C17" s="73">
        <v>1</v>
      </c>
      <c r="D17" s="73">
        <v>350</v>
      </c>
      <c r="E17" s="77">
        <f t="shared" si="0"/>
        <v>350</v>
      </c>
      <c r="F17" s="93">
        <v>886.5</v>
      </c>
      <c r="G17" s="74">
        <f t="shared" si="1"/>
        <v>310.27499999999998</v>
      </c>
    </row>
    <row r="18" spans="2:8" ht="15" customHeight="1" x14ac:dyDescent="0.25">
      <c r="B18" s="143"/>
      <c r="C18" s="73">
        <v>1</v>
      </c>
      <c r="D18" s="73">
        <v>400</v>
      </c>
      <c r="E18" s="77">
        <f t="shared" si="0"/>
        <v>400</v>
      </c>
      <c r="F18" s="110">
        <v>856.1</v>
      </c>
      <c r="G18" s="74">
        <f t="shared" si="1"/>
        <v>342.44</v>
      </c>
      <c r="H18" s="108"/>
    </row>
    <row r="19" spans="2:8" ht="30" customHeight="1" x14ac:dyDescent="0.25">
      <c r="B19" s="118" t="s">
        <v>11</v>
      </c>
      <c r="C19" s="118"/>
      <c r="D19" s="118"/>
      <c r="E19" s="118"/>
      <c r="F19" s="118"/>
      <c r="G19" s="49">
        <f>SUM(G20)</f>
        <v>131400</v>
      </c>
    </row>
    <row r="20" spans="2:8" x14ac:dyDescent="0.25">
      <c r="B20" s="17" t="s">
        <v>11</v>
      </c>
      <c r="C20" s="39">
        <v>75</v>
      </c>
      <c r="E20" s="77">
        <v>1752</v>
      </c>
      <c r="F20" s="50"/>
      <c r="G20" s="50">
        <f>C20*E20</f>
        <v>131400</v>
      </c>
    </row>
    <row r="21" spans="2:8" x14ac:dyDescent="0.25">
      <c r="B21" s="119" t="s">
        <v>12</v>
      </c>
      <c r="C21" s="119"/>
      <c r="D21" s="119"/>
      <c r="E21" s="119"/>
      <c r="F21" s="119"/>
      <c r="G21" s="49">
        <f>SUM(G22)</f>
        <v>12.48</v>
      </c>
    </row>
    <row r="22" spans="2:8" x14ac:dyDescent="0.25">
      <c r="B22" s="1" t="s">
        <v>10</v>
      </c>
      <c r="C22" s="40">
        <v>1</v>
      </c>
      <c r="D22" s="7">
        <v>40</v>
      </c>
      <c r="E22" s="95">
        <f>C22*D22</f>
        <v>40</v>
      </c>
      <c r="F22" s="51">
        <v>312</v>
      </c>
      <c r="G22" s="51">
        <f>(E22*F22)/1000</f>
        <v>12.48</v>
      </c>
    </row>
    <row r="23" spans="2:8" x14ac:dyDescent="0.25">
      <c r="B23" s="119" t="s">
        <v>2</v>
      </c>
      <c r="C23" s="119"/>
      <c r="D23" s="119"/>
      <c r="E23" s="119"/>
      <c r="F23" s="119"/>
      <c r="G23" s="49">
        <f>SUM(G24:G38)</f>
        <v>19392.277333333335</v>
      </c>
      <c r="H23" s="6"/>
    </row>
    <row r="24" spans="2:8" ht="16.5" customHeight="1" x14ac:dyDescent="0.25">
      <c r="B24" s="134" t="s">
        <v>3</v>
      </c>
      <c r="C24" s="41">
        <v>4</v>
      </c>
      <c r="D24" s="9">
        <v>140</v>
      </c>
      <c r="E24" s="77">
        <f>C24*D24</f>
        <v>560</v>
      </c>
      <c r="F24" s="52">
        <f>'Часове работа на системата'!C20</f>
        <v>4108.5333333333338</v>
      </c>
      <c r="G24" s="52">
        <f>(E24*F24)/1000</f>
        <v>2300.778666666667</v>
      </c>
    </row>
    <row r="25" spans="2:8" x14ac:dyDescent="0.25">
      <c r="B25" s="135"/>
      <c r="C25" s="38">
        <v>83</v>
      </c>
      <c r="D25" s="10">
        <v>12</v>
      </c>
      <c r="E25" s="77">
        <f t="shared" ref="E25:E38" si="2">C25*D25</f>
        <v>996</v>
      </c>
      <c r="F25" s="52">
        <f>F24</f>
        <v>4108.5333333333338</v>
      </c>
      <c r="G25" s="52">
        <f>(E25*F25)/1000</f>
        <v>4092.0992000000006</v>
      </c>
    </row>
    <row r="26" spans="2:8" x14ac:dyDescent="0.25">
      <c r="B26" s="2" t="s">
        <v>1</v>
      </c>
      <c r="C26" s="42">
        <v>52</v>
      </c>
      <c r="D26" s="11">
        <v>10</v>
      </c>
      <c r="E26" s="77">
        <f t="shared" si="2"/>
        <v>520</v>
      </c>
      <c r="F26" s="52">
        <f t="shared" ref="F26:F38" si="3">F25</f>
        <v>4108.5333333333338</v>
      </c>
      <c r="G26" s="53">
        <f>(E26*F26)/1000</f>
        <v>2136.4373333333333</v>
      </c>
    </row>
    <row r="27" spans="2:8" x14ac:dyDescent="0.25">
      <c r="B27" s="132" t="s">
        <v>13</v>
      </c>
      <c r="C27" s="41">
        <v>2</v>
      </c>
      <c r="D27" s="9">
        <v>30</v>
      </c>
      <c r="E27" s="77">
        <f t="shared" si="2"/>
        <v>60</v>
      </c>
      <c r="F27" s="52">
        <f t="shared" si="3"/>
        <v>4108.5333333333338</v>
      </c>
      <c r="G27" s="52">
        <f>(E27*F27)/1000</f>
        <v>246.51200000000003</v>
      </c>
    </row>
    <row r="28" spans="2:8" x14ac:dyDescent="0.25">
      <c r="B28" s="133"/>
      <c r="C28" s="38">
        <v>8</v>
      </c>
      <c r="D28" s="10">
        <v>100</v>
      </c>
      <c r="E28" s="77">
        <f t="shared" si="2"/>
        <v>800</v>
      </c>
      <c r="F28" s="52">
        <f t="shared" si="3"/>
        <v>4108.5333333333338</v>
      </c>
      <c r="G28" s="52">
        <f t="shared" ref="G28" si="4">(E28*F28)/1000</f>
        <v>3286.8266666666668</v>
      </c>
    </row>
    <row r="29" spans="2:8" x14ac:dyDescent="0.25">
      <c r="B29" s="2" t="s">
        <v>37</v>
      </c>
      <c r="C29" s="38">
        <v>16</v>
      </c>
      <c r="D29" s="10">
        <v>1.5</v>
      </c>
      <c r="E29" s="77">
        <f t="shared" si="2"/>
        <v>24</v>
      </c>
      <c r="F29" s="52">
        <f t="shared" si="3"/>
        <v>4108.5333333333338</v>
      </c>
      <c r="G29" s="52">
        <f t="shared" ref="G29:G38" si="5">(E29*F29)/1000</f>
        <v>98.604800000000012</v>
      </c>
    </row>
    <row r="30" spans="2:8" x14ac:dyDescent="0.25">
      <c r="B30" s="1" t="s">
        <v>15</v>
      </c>
      <c r="C30" s="38">
        <v>16</v>
      </c>
      <c r="D30" s="10">
        <v>30</v>
      </c>
      <c r="E30" s="77">
        <f t="shared" si="2"/>
        <v>480</v>
      </c>
      <c r="F30" s="52">
        <f t="shared" si="3"/>
        <v>4108.5333333333338</v>
      </c>
      <c r="G30" s="52">
        <f t="shared" si="5"/>
        <v>1972.0960000000002</v>
      </c>
    </row>
    <row r="31" spans="2:8" x14ac:dyDescent="0.25">
      <c r="B31" s="2" t="s">
        <v>4</v>
      </c>
      <c r="C31" s="38">
        <v>16</v>
      </c>
      <c r="D31" s="10">
        <v>1.5</v>
      </c>
      <c r="E31" s="77">
        <f t="shared" si="2"/>
        <v>24</v>
      </c>
      <c r="F31" s="52">
        <f t="shared" si="3"/>
        <v>4108.5333333333338</v>
      </c>
      <c r="G31" s="52">
        <f t="shared" si="5"/>
        <v>98.604800000000012</v>
      </c>
    </row>
    <row r="32" spans="2:8" x14ac:dyDescent="0.25">
      <c r="B32" s="1" t="s">
        <v>5</v>
      </c>
      <c r="C32" s="43">
        <v>4</v>
      </c>
      <c r="D32" s="12">
        <v>11</v>
      </c>
      <c r="E32" s="77">
        <f t="shared" si="2"/>
        <v>44</v>
      </c>
      <c r="F32" s="52">
        <f t="shared" si="3"/>
        <v>4108.5333333333338</v>
      </c>
      <c r="G32" s="52">
        <f t="shared" si="5"/>
        <v>180.77546666666669</v>
      </c>
    </row>
    <row r="33" spans="2:8" x14ac:dyDescent="0.25">
      <c r="B33" s="2" t="s">
        <v>6</v>
      </c>
      <c r="C33" s="38">
        <v>16</v>
      </c>
      <c r="D33" s="10">
        <v>1.5</v>
      </c>
      <c r="E33" s="77">
        <f t="shared" si="2"/>
        <v>24</v>
      </c>
      <c r="F33" s="52">
        <f t="shared" si="3"/>
        <v>4108.5333333333338</v>
      </c>
      <c r="G33" s="52">
        <f t="shared" si="5"/>
        <v>98.604800000000012</v>
      </c>
    </row>
    <row r="34" spans="2:8" x14ac:dyDescent="0.25">
      <c r="B34" s="2" t="s">
        <v>7</v>
      </c>
      <c r="C34" s="38">
        <v>32</v>
      </c>
      <c r="D34" s="10">
        <v>1.5</v>
      </c>
      <c r="E34" s="77">
        <f t="shared" si="2"/>
        <v>48</v>
      </c>
      <c r="F34" s="52">
        <f t="shared" si="3"/>
        <v>4108.5333333333338</v>
      </c>
      <c r="G34" s="52">
        <f t="shared" si="5"/>
        <v>197.20960000000002</v>
      </c>
    </row>
    <row r="35" spans="2:8" x14ac:dyDescent="0.25">
      <c r="B35" s="2" t="s">
        <v>16</v>
      </c>
      <c r="C35" s="38">
        <v>15</v>
      </c>
      <c r="D35" s="10">
        <v>40</v>
      </c>
      <c r="E35" s="77">
        <f t="shared" si="2"/>
        <v>600</v>
      </c>
      <c r="F35" s="52">
        <f t="shared" si="3"/>
        <v>4108.5333333333338</v>
      </c>
      <c r="G35" s="52">
        <f t="shared" si="5"/>
        <v>2465.1200000000003</v>
      </c>
    </row>
    <row r="36" spans="2:8" x14ac:dyDescent="0.25">
      <c r="B36" s="2" t="s">
        <v>8</v>
      </c>
      <c r="C36" s="38">
        <v>16</v>
      </c>
      <c r="D36" s="10">
        <v>1.5</v>
      </c>
      <c r="E36" s="77">
        <f t="shared" si="2"/>
        <v>24</v>
      </c>
      <c r="F36" s="52">
        <f t="shared" si="3"/>
        <v>4108.5333333333338</v>
      </c>
      <c r="G36" s="52">
        <f t="shared" si="5"/>
        <v>98.604800000000012</v>
      </c>
    </row>
    <row r="37" spans="2:8" x14ac:dyDescent="0.25">
      <c r="B37" s="2" t="s">
        <v>17</v>
      </c>
      <c r="C37" s="38">
        <v>12</v>
      </c>
      <c r="D37" s="10">
        <v>40</v>
      </c>
      <c r="E37" s="77">
        <f t="shared" si="2"/>
        <v>480</v>
      </c>
      <c r="F37" s="52">
        <f t="shared" si="3"/>
        <v>4108.5333333333338</v>
      </c>
      <c r="G37" s="52">
        <f t="shared" si="5"/>
        <v>1972.0960000000002</v>
      </c>
    </row>
    <row r="38" spans="2:8" x14ac:dyDescent="0.25">
      <c r="B38" s="8" t="s">
        <v>9</v>
      </c>
      <c r="C38" s="38">
        <v>24</v>
      </c>
      <c r="D38" s="10">
        <v>1.5</v>
      </c>
      <c r="E38" s="77">
        <f t="shared" si="2"/>
        <v>36</v>
      </c>
      <c r="F38" s="52">
        <f t="shared" si="3"/>
        <v>4108.5333333333338</v>
      </c>
      <c r="G38" s="52">
        <f t="shared" si="5"/>
        <v>147.90720000000002</v>
      </c>
    </row>
    <row r="39" spans="2:8" x14ac:dyDescent="0.25">
      <c r="B39" s="119" t="s">
        <v>35</v>
      </c>
      <c r="C39" s="119"/>
      <c r="D39" s="119"/>
      <c r="E39" s="119"/>
      <c r="F39" s="119"/>
      <c r="G39" s="49">
        <f>SUM(G40:G44)</f>
        <v>23666.2016</v>
      </c>
    </row>
    <row r="40" spans="2:8" x14ac:dyDescent="0.25">
      <c r="B40" s="136" t="s">
        <v>36</v>
      </c>
      <c r="C40" s="38">
        <v>45</v>
      </c>
      <c r="D40" s="10">
        <v>80</v>
      </c>
      <c r="E40" s="77">
        <f>C40*D40</f>
        <v>3600</v>
      </c>
      <c r="F40" s="52">
        <f>F38</f>
        <v>4108.5333333333338</v>
      </c>
      <c r="G40" s="52">
        <f>(E40*F40)/1000</f>
        <v>14790.720000000001</v>
      </c>
    </row>
    <row r="41" spans="2:8" x14ac:dyDescent="0.25">
      <c r="B41" s="137"/>
      <c r="C41" s="38">
        <v>5</v>
      </c>
      <c r="D41" s="10">
        <v>120</v>
      </c>
      <c r="E41" s="77">
        <f>C41*D41</f>
        <v>600</v>
      </c>
      <c r="F41" s="52">
        <f>F40</f>
        <v>4108.5333333333338</v>
      </c>
      <c r="G41" s="52">
        <f t="shared" ref="G41:G44" si="6">(E41*F41)/1000</f>
        <v>2465.1200000000003</v>
      </c>
    </row>
    <row r="42" spans="2:8" x14ac:dyDescent="0.25">
      <c r="B42" s="137"/>
      <c r="C42" s="38">
        <v>9</v>
      </c>
      <c r="D42" s="10">
        <v>80</v>
      </c>
      <c r="E42" s="77">
        <f>C42*D42</f>
        <v>720</v>
      </c>
      <c r="F42" s="52">
        <f>F41</f>
        <v>4108.5333333333338</v>
      </c>
      <c r="G42" s="52">
        <f t="shared" si="6"/>
        <v>2958.1440000000007</v>
      </c>
    </row>
    <row r="43" spans="2:8" x14ac:dyDescent="0.25">
      <c r="B43" s="137"/>
      <c r="C43" s="38">
        <v>23</v>
      </c>
      <c r="D43" s="10">
        <v>80</v>
      </c>
      <c r="E43" s="77">
        <f>C43*D43</f>
        <v>1840</v>
      </c>
      <c r="F43" s="52">
        <v>1659.72</v>
      </c>
      <c r="G43" s="52">
        <f t="shared" si="6"/>
        <v>3053.8848000000003</v>
      </c>
    </row>
    <row r="44" spans="2:8" x14ac:dyDescent="0.25">
      <c r="B44" s="138"/>
      <c r="C44" s="38">
        <v>2</v>
      </c>
      <c r="D44" s="109">
        <v>120</v>
      </c>
      <c r="E44" s="77">
        <f>C44*D44</f>
        <v>240</v>
      </c>
      <c r="F44" s="52">
        <v>1659.72</v>
      </c>
      <c r="G44" s="52">
        <f t="shared" si="6"/>
        <v>398.33279999999996</v>
      </c>
      <c r="H44" s="108"/>
    </row>
    <row r="45" spans="2:8" x14ac:dyDescent="0.25">
      <c r="B45" s="119" t="s">
        <v>14</v>
      </c>
      <c r="C45" s="119"/>
      <c r="D45" s="119"/>
      <c r="E45" s="119"/>
      <c r="F45" s="119"/>
      <c r="G45" s="49">
        <f>SUM(G46:G68)</f>
        <v>97167.347306666677</v>
      </c>
    </row>
    <row r="46" spans="2:8" ht="15" customHeight="1" x14ac:dyDescent="0.25">
      <c r="B46" s="125" t="s">
        <v>45</v>
      </c>
      <c r="C46" s="30">
        <v>30</v>
      </c>
      <c r="D46" s="14">
        <v>35</v>
      </c>
      <c r="E46" s="96">
        <f>C46*D46</f>
        <v>1050</v>
      </c>
      <c r="F46" s="54">
        <f>F42</f>
        <v>4108.5333333333338</v>
      </c>
      <c r="G46" s="54">
        <f>(E46*F46)/1000</f>
        <v>4313.96</v>
      </c>
    </row>
    <row r="47" spans="2:8" x14ac:dyDescent="0.25">
      <c r="B47" s="126"/>
      <c r="C47" s="30">
        <v>6</v>
      </c>
      <c r="D47" s="14">
        <v>100</v>
      </c>
      <c r="E47" s="96">
        <f t="shared" ref="E47:E50" si="7">C47*D47</f>
        <v>600</v>
      </c>
      <c r="F47" s="54">
        <f>F46</f>
        <v>4108.5333333333338</v>
      </c>
      <c r="G47" s="54">
        <f t="shared" ref="G47:G50" si="8">(E47*F47)/1000</f>
        <v>2465.1200000000003</v>
      </c>
    </row>
    <row r="48" spans="2:8" x14ac:dyDescent="0.25">
      <c r="B48" s="126"/>
      <c r="C48" s="30">
        <v>2</v>
      </c>
      <c r="D48" s="14">
        <v>11</v>
      </c>
      <c r="E48" s="96">
        <f t="shared" si="7"/>
        <v>22</v>
      </c>
      <c r="F48" s="54">
        <f t="shared" ref="F48:F68" si="9">F46</f>
        <v>4108.5333333333338</v>
      </c>
      <c r="G48" s="54">
        <f t="shared" si="8"/>
        <v>90.387733333333344</v>
      </c>
    </row>
    <row r="49" spans="2:35" x14ac:dyDescent="0.25">
      <c r="B49" s="126"/>
      <c r="C49" s="44">
        <v>8</v>
      </c>
      <c r="D49" s="15">
        <v>11</v>
      </c>
      <c r="E49" s="96">
        <f t="shared" si="7"/>
        <v>88</v>
      </c>
      <c r="F49" s="54">
        <f t="shared" si="9"/>
        <v>4108.5333333333338</v>
      </c>
      <c r="G49" s="54">
        <f t="shared" si="8"/>
        <v>361.55093333333338</v>
      </c>
    </row>
    <row r="50" spans="2:35" x14ac:dyDescent="0.25">
      <c r="B50" s="126"/>
      <c r="C50" s="44">
        <v>10</v>
      </c>
      <c r="D50" s="15">
        <v>17</v>
      </c>
      <c r="E50" s="96">
        <f t="shared" si="7"/>
        <v>170</v>
      </c>
      <c r="F50" s="54">
        <f t="shared" si="9"/>
        <v>4108.5333333333338</v>
      </c>
      <c r="G50" s="54">
        <f t="shared" si="8"/>
        <v>698.45066666666673</v>
      </c>
    </row>
    <row r="51" spans="2:35" x14ac:dyDescent="0.25">
      <c r="B51" s="126"/>
      <c r="C51" s="30">
        <v>23</v>
      </c>
      <c r="D51" s="14">
        <v>24</v>
      </c>
      <c r="E51" s="96">
        <f>C51*D51</f>
        <v>552</v>
      </c>
      <c r="F51" s="54">
        <f t="shared" si="9"/>
        <v>4108.5333333333338</v>
      </c>
      <c r="G51" s="54">
        <f>(E51*F51)/1000</f>
        <v>2267.9104000000002</v>
      </c>
    </row>
    <row r="52" spans="2:35" s="76" customFormat="1" x14ac:dyDescent="0.25">
      <c r="B52" s="126"/>
      <c r="C52" s="85">
        <v>21</v>
      </c>
      <c r="D52" s="86">
        <v>30</v>
      </c>
      <c r="E52" s="97">
        <f t="shared" ref="E52:E58" si="10">C52*D52</f>
        <v>630</v>
      </c>
      <c r="F52" s="54">
        <f t="shared" si="9"/>
        <v>4108.5333333333338</v>
      </c>
      <c r="G52" s="87">
        <f t="shared" ref="G52:G58" si="11">(E52*F52)/1000</f>
        <v>2588.3760000000007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2:35" s="76" customFormat="1" x14ac:dyDescent="0.25">
      <c r="B53" s="126"/>
      <c r="C53" s="85">
        <v>5</v>
      </c>
      <c r="D53" s="86">
        <v>17</v>
      </c>
      <c r="E53" s="97">
        <f t="shared" si="10"/>
        <v>85</v>
      </c>
      <c r="F53" s="54">
        <f t="shared" si="9"/>
        <v>4108.5333333333338</v>
      </c>
      <c r="G53" s="87">
        <f t="shared" si="11"/>
        <v>349.22533333333337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2:35" s="76" customFormat="1" x14ac:dyDescent="0.25">
      <c r="B54" s="126"/>
      <c r="C54" s="85">
        <v>6</v>
      </c>
      <c r="D54" s="86">
        <v>11</v>
      </c>
      <c r="E54" s="97">
        <f t="shared" si="10"/>
        <v>66</v>
      </c>
      <c r="F54" s="54">
        <f t="shared" si="9"/>
        <v>4108.5333333333338</v>
      </c>
      <c r="G54" s="87">
        <f t="shared" si="11"/>
        <v>271.16320000000002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2:35" s="76" customFormat="1" x14ac:dyDescent="0.25">
      <c r="B55" s="126"/>
      <c r="C55" s="85">
        <v>6</v>
      </c>
      <c r="D55" s="86">
        <v>30</v>
      </c>
      <c r="E55" s="97">
        <f t="shared" si="10"/>
        <v>180</v>
      </c>
      <c r="F55" s="54">
        <f t="shared" si="9"/>
        <v>4108.5333333333338</v>
      </c>
      <c r="G55" s="87">
        <f t="shared" si="11"/>
        <v>739.53600000000017</v>
      </c>
      <c r="I55" s="116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2:35" s="76" customFormat="1" x14ac:dyDescent="0.25">
      <c r="B56" s="126"/>
      <c r="C56" s="85">
        <v>26</v>
      </c>
      <c r="D56" s="86">
        <v>17</v>
      </c>
      <c r="E56" s="97">
        <f t="shared" si="10"/>
        <v>442</v>
      </c>
      <c r="F56" s="54">
        <f t="shared" si="9"/>
        <v>4108.5333333333338</v>
      </c>
      <c r="G56" s="87">
        <f t="shared" si="11"/>
        <v>1815.9717333333335</v>
      </c>
      <c r="I56" s="116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2:35" s="76" customFormat="1" x14ac:dyDescent="0.25">
      <c r="B57" s="126"/>
      <c r="C57" s="85">
        <v>33</v>
      </c>
      <c r="D57" s="86">
        <v>17</v>
      </c>
      <c r="E57" s="97">
        <f t="shared" si="10"/>
        <v>561</v>
      </c>
      <c r="F57" s="54">
        <f t="shared" si="9"/>
        <v>4108.5333333333338</v>
      </c>
      <c r="G57" s="87">
        <f t="shared" si="11"/>
        <v>2304.8872000000001</v>
      </c>
      <c r="I57" s="116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2:35" s="76" customFormat="1" x14ac:dyDescent="0.25">
      <c r="B58" s="126"/>
      <c r="C58" s="85">
        <v>8</v>
      </c>
      <c r="D58" s="86">
        <v>30</v>
      </c>
      <c r="E58" s="97">
        <f t="shared" si="10"/>
        <v>240</v>
      </c>
      <c r="F58" s="54">
        <f t="shared" si="9"/>
        <v>4108.5333333333338</v>
      </c>
      <c r="G58" s="87">
        <f t="shared" si="11"/>
        <v>986.04800000000012</v>
      </c>
      <c r="I58" s="116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2:35" x14ac:dyDescent="0.25">
      <c r="B59" s="126"/>
      <c r="C59" s="30">
        <v>14</v>
      </c>
      <c r="D59" s="14">
        <v>25</v>
      </c>
      <c r="E59" s="96">
        <f>C59*D59</f>
        <v>350</v>
      </c>
      <c r="F59" s="54">
        <v>2731.7</v>
      </c>
      <c r="G59" s="54">
        <f t="shared" ref="G59:G60" si="12">(E59*F59)/1000</f>
        <v>956.09499999999991</v>
      </c>
    </row>
    <row r="60" spans="2:35" x14ac:dyDescent="0.25">
      <c r="B60" s="127"/>
      <c r="C60" s="30">
        <v>19</v>
      </c>
      <c r="D60" s="14">
        <v>36</v>
      </c>
      <c r="E60" s="96">
        <f>C60*D60</f>
        <v>684</v>
      </c>
      <c r="F60" s="54">
        <v>2345.11</v>
      </c>
      <c r="G60" s="54">
        <f t="shared" si="12"/>
        <v>1604.0552399999999</v>
      </c>
    </row>
    <row r="61" spans="2:35" x14ac:dyDescent="0.25">
      <c r="B61" s="120" t="s">
        <v>44</v>
      </c>
      <c r="C61" s="30">
        <v>5</v>
      </c>
      <c r="D61" s="18">
        <v>150</v>
      </c>
      <c r="E61" s="98">
        <f>C61*D61</f>
        <v>750</v>
      </c>
      <c r="F61" s="54">
        <f>F50</f>
        <v>4108.5333333333338</v>
      </c>
      <c r="G61" s="55">
        <f>(E61*F61)/1000</f>
        <v>3081.4000000000005</v>
      </c>
    </row>
    <row r="62" spans="2:35" x14ac:dyDescent="0.25">
      <c r="B62" s="121"/>
      <c r="C62" s="30">
        <v>6</v>
      </c>
      <c r="D62" s="18">
        <v>139</v>
      </c>
      <c r="E62" s="98">
        <f t="shared" ref="E62:E68" si="13">C62*D62</f>
        <v>834</v>
      </c>
      <c r="F62" s="54">
        <f>F51</f>
        <v>4108.5333333333338</v>
      </c>
      <c r="G62" s="55">
        <f t="shared" ref="G62:G68" si="14">(E62*F62)/1000</f>
        <v>3426.5168000000003</v>
      </c>
    </row>
    <row r="63" spans="2:35" x14ac:dyDescent="0.25">
      <c r="B63" s="121"/>
      <c r="C63" s="30">
        <v>9</v>
      </c>
      <c r="D63" s="18">
        <v>120</v>
      </c>
      <c r="E63" s="98">
        <f t="shared" si="13"/>
        <v>1080</v>
      </c>
      <c r="F63" s="54">
        <f t="shared" si="9"/>
        <v>4108.5333333333338</v>
      </c>
      <c r="G63" s="55">
        <f t="shared" si="14"/>
        <v>4437.2160000000003</v>
      </c>
    </row>
    <row r="64" spans="2:35" ht="15" customHeight="1" x14ac:dyDescent="0.25">
      <c r="B64" s="121"/>
      <c r="C64" s="30">
        <v>162</v>
      </c>
      <c r="D64" s="18">
        <v>80</v>
      </c>
      <c r="E64" s="98">
        <f t="shared" si="13"/>
        <v>12960</v>
      </c>
      <c r="F64" s="54">
        <f t="shared" si="9"/>
        <v>4108.5333333333338</v>
      </c>
      <c r="G64" s="55">
        <f t="shared" si="14"/>
        <v>53246.592000000004</v>
      </c>
    </row>
    <row r="65" spans="2:7" ht="33" customHeight="1" x14ac:dyDescent="0.25">
      <c r="B65" s="121"/>
      <c r="C65" s="62">
        <v>17</v>
      </c>
      <c r="D65" s="67">
        <v>70</v>
      </c>
      <c r="E65" s="96">
        <f t="shared" si="13"/>
        <v>1190</v>
      </c>
      <c r="F65" s="92">
        <f t="shared" si="9"/>
        <v>4108.5333333333338</v>
      </c>
      <c r="G65" s="68">
        <f t="shared" si="14"/>
        <v>4889.1546666666673</v>
      </c>
    </row>
    <row r="66" spans="2:7" x14ac:dyDescent="0.25">
      <c r="B66" s="121"/>
      <c r="C66" s="30">
        <v>16</v>
      </c>
      <c r="D66" s="18">
        <v>50</v>
      </c>
      <c r="E66" s="98">
        <f t="shared" si="13"/>
        <v>800</v>
      </c>
      <c r="F66" s="54">
        <f t="shared" si="9"/>
        <v>4108.5333333333338</v>
      </c>
      <c r="G66" s="55">
        <f t="shared" si="14"/>
        <v>3286.8266666666668</v>
      </c>
    </row>
    <row r="67" spans="2:7" x14ac:dyDescent="0.25">
      <c r="B67" s="121"/>
      <c r="C67" s="30">
        <v>17</v>
      </c>
      <c r="D67" s="18">
        <v>35</v>
      </c>
      <c r="E67" s="98">
        <f t="shared" si="13"/>
        <v>595</v>
      </c>
      <c r="F67" s="54">
        <f t="shared" si="9"/>
        <v>4108.5333333333338</v>
      </c>
      <c r="G67" s="55">
        <f t="shared" si="14"/>
        <v>2444.5773333333336</v>
      </c>
    </row>
    <row r="68" spans="2:7" x14ac:dyDescent="0.25">
      <c r="B68" s="122"/>
      <c r="C68" s="30">
        <v>12</v>
      </c>
      <c r="D68" s="18">
        <v>11</v>
      </c>
      <c r="E68" s="98">
        <f t="shared" si="13"/>
        <v>132</v>
      </c>
      <c r="F68" s="54">
        <f t="shared" si="9"/>
        <v>4108.5333333333338</v>
      </c>
      <c r="G68" s="55">
        <f t="shared" si="14"/>
        <v>542.32640000000004</v>
      </c>
    </row>
    <row r="69" spans="2:7" x14ac:dyDescent="0.25">
      <c r="B69" s="119" t="s">
        <v>67</v>
      </c>
      <c r="C69" s="119"/>
      <c r="D69" s="119"/>
      <c r="E69" s="119"/>
      <c r="F69" s="119"/>
      <c r="G69" s="49">
        <f>SUM(G70:G95)</f>
        <v>10904.78653666667</v>
      </c>
    </row>
    <row r="70" spans="2:7" x14ac:dyDescent="0.25">
      <c r="B70" s="3" t="s">
        <v>18</v>
      </c>
      <c r="C70" s="45">
        <v>4</v>
      </c>
      <c r="D70" s="16">
        <v>17</v>
      </c>
      <c r="E70" s="99">
        <f>C70*D70</f>
        <v>68</v>
      </c>
      <c r="F70" s="57">
        <f>F68</f>
        <v>4108.5333333333338</v>
      </c>
      <c r="G70" s="55">
        <f>(E70*F70)/1000</f>
        <v>279.38026666666673</v>
      </c>
    </row>
    <row r="71" spans="2:7" x14ac:dyDescent="0.25">
      <c r="B71" s="14" t="s">
        <v>19</v>
      </c>
      <c r="C71" s="45">
        <v>4</v>
      </c>
      <c r="D71" s="16">
        <v>17</v>
      </c>
      <c r="E71" s="99">
        <f t="shared" ref="E71:E95" si="15">C71*D71</f>
        <v>68</v>
      </c>
      <c r="F71" s="57">
        <f>F70</f>
        <v>4108.5333333333338</v>
      </c>
      <c r="G71" s="55">
        <f t="shared" ref="G71:G84" si="16">(E71*F71)/1000</f>
        <v>279.38026666666673</v>
      </c>
    </row>
    <row r="72" spans="2:7" x14ac:dyDescent="0.25">
      <c r="B72" s="14" t="s">
        <v>20</v>
      </c>
      <c r="C72" s="45">
        <v>6</v>
      </c>
      <c r="D72" s="16">
        <v>17</v>
      </c>
      <c r="E72" s="99">
        <f t="shared" si="15"/>
        <v>102</v>
      </c>
      <c r="F72" s="57">
        <f t="shared" ref="F72:F90" si="17">F71</f>
        <v>4108.5333333333338</v>
      </c>
      <c r="G72" s="55">
        <f t="shared" si="16"/>
        <v>419.07040000000001</v>
      </c>
    </row>
    <row r="73" spans="2:7" x14ac:dyDescent="0.25">
      <c r="B73" s="2" t="s">
        <v>32</v>
      </c>
      <c r="C73" s="45">
        <v>28</v>
      </c>
      <c r="D73" s="16">
        <v>13</v>
      </c>
      <c r="E73" s="99">
        <f t="shared" si="15"/>
        <v>364</v>
      </c>
      <c r="F73" s="57">
        <f t="shared" si="17"/>
        <v>4108.5333333333338</v>
      </c>
      <c r="G73" s="55">
        <f t="shared" si="16"/>
        <v>1495.5061333333335</v>
      </c>
    </row>
    <row r="74" spans="2:7" x14ac:dyDescent="0.25">
      <c r="B74" s="14" t="s">
        <v>21</v>
      </c>
      <c r="C74" s="45">
        <v>13</v>
      </c>
      <c r="D74" s="16">
        <v>55</v>
      </c>
      <c r="E74" s="99">
        <f t="shared" si="15"/>
        <v>715</v>
      </c>
      <c r="F74" s="57">
        <f t="shared" si="17"/>
        <v>4108.5333333333338</v>
      </c>
      <c r="G74" s="55">
        <f t="shared" si="16"/>
        <v>2937.6013333333335</v>
      </c>
    </row>
    <row r="75" spans="2:7" x14ac:dyDescent="0.25">
      <c r="B75" s="14" t="s">
        <v>22</v>
      </c>
      <c r="C75" s="45">
        <v>10</v>
      </c>
      <c r="D75" s="16">
        <v>30</v>
      </c>
      <c r="E75" s="99">
        <f t="shared" si="15"/>
        <v>300</v>
      </c>
      <c r="F75" s="57">
        <f t="shared" si="17"/>
        <v>4108.5333333333338</v>
      </c>
      <c r="G75" s="55">
        <f t="shared" si="16"/>
        <v>1232.5600000000002</v>
      </c>
    </row>
    <row r="76" spans="2:7" x14ac:dyDescent="0.25">
      <c r="B76" s="14" t="s">
        <v>23</v>
      </c>
      <c r="C76" s="45">
        <v>1</v>
      </c>
      <c r="D76" s="16">
        <v>17</v>
      </c>
      <c r="E76" s="99">
        <f t="shared" si="15"/>
        <v>17</v>
      </c>
      <c r="F76" s="57">
        <f t="shared" si="17"/>
        <v>4108.5333333333338</v>
      </c>
      <c r="G76" s="55">
        <f t="shared" si="16"/>
        <v>69.845066666666682</v>
      </c>
    </row>
    <row r="77" spans="2:7" x14ac:dyDescent="0.25">
      <c r="B77" s="14" t="s">
        <v>24</v>
      </c>
      <c r="C77" s="45">
        <v>6</v>
      </c>
      <c r="D77" s="16">
        <v>30</v>
      </c>
      <c r="E77" s="99">
        <f t="shared" si="15"/>
        <v>180</v>
      </c>
      <c r="F77" s="57">
        <f t="shared" si="17"/>
        <v>4108.5333333333338</v>
      </c>
      <c r="G77" s="55">
        <f t="shared" si="16"/>
        <v>739.53600000000017</v>
      </c>
    </row>
    <row r="78" spans="2:7" x14ac:dyDescent="0.25">
      <c r="B78" s="14" t="s">
        <v>25</v>
      </c>
      <c r="C78" s="45">
        <v>2</v>
      </c>
      <c r="D78" s="16">
        <v>17</v>
      </c>
      <c r="E78" s="99">
        <f t="shared" si="15"/>
        <v>34</v>
      </c>
      <c r="F78" s="57">
        <f t="shared" si="17"/>
        <v>4108.5333333333338</v>
      </c>
      <c r="G78" s="55">
        <f t="shared" si="16"/>
        <v>139.69013333333336</v>
      </c>
    </row>
    <row r="79" spans="2:7" x14ac:dyDescent="0.25">
      <c r="B79" s="14" t="s">
        <v>26</v>
      </c>
      <c r="C79" s="45">
        <v>1</v>
      </c>
      <c r="D79" s="16">
        <v>30</v>
      </c>
      <c r="E79" s="99">
        <f t="shared" si="15"/>
        <v>30</v>
      </c>
      <c r="F79" s="57">
        <f t="shared" si="17"/>
        <v>4108.5333333333338</v>
      </c>
      <c r="G79" s="55">
        <f t="shared" si="16"/>
        <v>123.25600000000001</v>
      </c>
    </row>
    <row r="80" spans="2:7" x14ac:dyDescent="0.25">
      <c r="B80" s="14" t="s">
        <v>27</v>
      </c>
      <c r="C80" s="45">
        <v>3</v>
      </c>
      <c r="D80" s="16">
        <v>30</v>
      </c>
      <c r="E80" s="99">
        <f t="shared" si="15"/>
        <v>90</v>
      </c>
      <c r="F80" s="57">
        <f t="shared" si="17"/>
        <v>4108.5333333333338</v>
      </c>
      <c r="G80" s="55">
        <f t="shared" si="16"/>
        <v>369.76800000000009</v>
      </c>
    </row>
    <row r="81" spans="2:35" s="69" customFormat="1" x14ac:dyDescent="0.25">
      <c r="B81" s="4" t="s">
        <v>28</v>
      </c>
      <c r="C81" s="38">
        <v>1</v>
      </c>
      <c r="D81" s="13">
        <v>17</v>
      </c>
      <c r="E81" s="77">
        <f t="shared" si="15"/>
        <v>17</v>
      </c>
      <c r="F81" s="50">
        <f t="shared" si="17"/>
        <v>4108.5333333333338</v>
      </c>
      <c r="G81" s="68">
        <f t="shared" si="16"/>
        <v>69.845066666666682</v>
      </c>
    </row>
    <row r="82" spans="2:35" x14ac:dyDescent="0.25">
      <c r="B82" s="14" t="s">
        <v>29</v>
      </c>
      <c r="C82" s="45">
        <v>1</v>
      </c>
      <c r="D82" s="16">
        <v>17</v>
      </c>
      <c r="E82" s="99">
        <f t="shared" si="15"/>
        <v>17</v>
      </c>
      <c r="F82" s="57">
        <f t="shared" si="17"/>
        <v>4108.5333333333338</v>
      </c>
      <c r="G82" s="55">
        <f t="shared" si="16"/>
        <v>69.845066666666682</v>
      </c>
    </row>
    <row r="83" spans="2:35" x14ac:dyDescent="0.25">
      <c r="B83" s="14" t="s">
        <v>30</v>
      </c>
      <c r="C83" s="45">
        <v>1</v>
      </c>
      <c r="D83" s="16">
        <v>17</v>
      </c>
      <c r="E83" s="99">
        <f t="shared" si="15"/>
        <v>17</v>
      </c>
      <c r="F83" s="57">
        <f t="shared" si="17"/>
        <v>4108.5333333333338</v>
      </c>
      <c r="G83" s="55">
        <f t="shared" si="16"/>
        <v>69.845066666666682</v>
      </c>
    </row>
    <row r="84" spans="2:35" x14ac:dyDescent="0.25">
      <c r="B84" s="14" t="s">
        <v>31</v>
      </c>
      <c r="C84" s="45">
        <v>2</v>
      </c>
      <c r="D84" s="16">
        <v>17</v>
      </c>
      <c r="E84" s="99">
        <f t="shared" si="15"/>
        <v>34</v>
      </c>
      <c r="F84" s="57">
        <f t="shared" si="17"/>
        <v>4108.5333333333338</v>
      </c>
      <c r="G84" s="55">
        <f t="shared" si="16"/>
        <v>139.69013333333336</v>
      </c>
    </row>
    <row r="85" spans="2:35" x14ac:dyDescent="0.25">
      <c r="B85" s="14" t="s">
        <v>85</v>
      </c>
      <c r="C85" s="45">
        <v>2</v>
      </c>
      <c r="D85" s="16">
        <v>17</v>
      </c>
      <c r="E85" s="99">
        <f t="shared" si="15"/>
        <v>34</v>
      </c>
      <c r="F85" s="57">
        <f t="shared" si="17"/>
        <v>4108.5333333333338</v>
      </c>
      <c r="G85" s="55">
        <f t="shared" ref="G85:G95" si="18">(E85*F85)/1000</f>
        <v>139.69013333333336</v>
      </c>
    </row>
    <row r="86" spans="2:35" x14ac:dyDescent="0.25">
      <c r="B86" s="66" t="s">
        <v>86</v>
      </c>
      <c r="C86" s="45">
        <v>2</v>
      </c>
      <c r="D86" s="16">
        <v>17</v>
      </c>
      <c r="E86" s="99">
        <f>C86*D86</f>
        <v>34</v>
      </c>
      <c r="F86" s="57">
        <f t="shared" si="17"/>
        <v>4108.5333333333338</v>
      </c>
      <c r="G86" s="55">
        <f t="shared" ref="G86:G90" si="19">(E86*F86)/1000</f>
        <v>139.69013333333336</v>
      </c>
    </row>
    <row r="87" spans="2:35" x14ac:dyDescent="0.25">
      <c r="B87" s="66" t="s">
        <v>87</v>
      </c>
      <c r="C87" s="45">
        <v>1</v>
      </c>
      <c r="D87" s="16">
        <v>11</v>
      </c>
      <c r="E87" s="99">
        <f>C87*D87</f>
        <v>11</v>
      </c>
      <c r="F87" s="57">
        <f t="shared" si="17"/>
        <v>4108.5333333333338</v>
      </c>
      <c r="G87" s="55">
        <f t="shared" si="19"/>
        <v>45.193866666666672</v>
      </c>
    </row>
    <row r="88" spans="2:35" s="76" customFormat="1" ht="30" x14ac:dyDescent="0.25">
      <c r="B88" s="8" t="s">
        <v>120</v>
      </c>
      <c r="C88" s="88">
        <v>21</v>
      </c>
      <c r="D88" s="89">
        <v>10</v>
      </c>
      <c r="E88" s="99">
        <f t="shared" si="15"/>
        <v>210</v>
      </c>
      <c r="F88" s="57">
        <f t="shared" si="17"/>
        <v>4108.5333333333338</v>
      </c>
      <c r="G88" s="55">
        <f t="shared" si="19"/>
        <v>862.79200000000014</v>
      </c>
      <c r="I88" s="116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2:35" s="76" customFormat="1" ht="30" x14ac:dyDescent="0.25">
      <c r="B89" s="90" t="s">
        <v>121</v>
      </c>
      <c r="C89" s="88">
        <v>20</v>
      </c>
      <c r="D89" s="89">
        <v>11</v>
      </c>
      <c r="E89" s="99">
        <f t="shared" si="15"/>
        <v>220</v>
      </c>
      <c r="F89" s="57">
        <f t="shared" si="17"/>
        <v>4108.5333333333338</v>
      </c>
      <c r="G89" s="55">
        <f t="shared" si="19"/>
        <v>903.87733333333335</v>
      </c>
      <c r="H89" s="91"/>
      <c r="I89" s="116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2:35" x14ac:dyDescent="0.25">
      <c r="B90" s="75" t="s">
        <v>122</v>
      </c>
      <c r="C90" s="45">
        <v>1</v>
      </c>
      <c r="D90" s="16">
        <v>17</v>
      </c>
      <c r="E90" s="99">
        <f t="shared" si="15"/>
        <v>17</v>
      </c>
      <c r="F90" s="57">
        <f t="shared" si="17"/>
        <v>4108.5333333333338</v>
      </c>
      <c r="G90" s="55">
        <f t="shared" si="19"/>
        <v>69.845066666666682</v>
      </c>
    </row>
    <row r="91" spans="2:35" x14ac:dyDescent="0.25">
      <c r="B91" s="71" t="s">
        <v>101</v>
      </c>
      <c r="C91" s="45">
        <v>1</v>
      </c>
      <c r="D91" s="16">
        <v>17</v>
      </c>
      <c r="E91" s="99">
        <f t="shared" si="15"/>
        <v>17</v>
      </c>
      <c r="F91" s="57">
        <v>2927.2</v>
      </c>
      <c r="G91" s="55">
        <f t="shared" si="18"/>
        <v>49.762399999999992</v>
      </c>
    </row>
    <row r="92" spans="2:35" x14ac:dyDescent="0.25">
      <c r="B92" s="71" t="s">
        <v>102</v>
      </c>
      <c r="C92" s="45">
        <v>1</v>
      </c>
      <c r="D92" s="16">
        <v>17</v>
      </c>
      <c r="E92" s="99">
        <f t="shared" si="15"/>
        <v>17</v>
      </c>
      <c r="F92" s="57">
        <v>2883.48</v>
      </c>
      <c r="G92" s="55">
        <f t="shared" si="18"/>
        <v>49.019160000000007</v>
      </c>
    </row>
    <row r="93" spans="2:35" x14ac:dyDescent="0.25">
      <c r="B93" s="71" t="s">
        <v>103</v>
      </c>
      <c r="C93" s="45">
        <v>1</v>
      </c>
      <c r="D93" s="16">
        <v>17</v>
      </c>
      <c r="E93" s="99">
        <f t="shared" si="15"/>
        <v>17</v>
      </c>
      <c r="F93" s="57">
        <v>2861</v>
      </c>
      <c r="G93" s="55">
        <f t="shared" si="18"/>
        <v>48.637</v>
      </c>
    </row>
    <row r="94" spans="2:35" x14ac:dyDescent="0.25">
      <c r="B94" s="71" t="s">
        <v>104</v>
      </c>
      <c r="C94" s="45">
        <v>2</v>
      </c>
      <c r="D94" s="16">
        <v>17</v>
      </c>
      <c r="E94" s="99">
        <f t="shared" si="15"/>
        <v>34</v>
      </c>
      <c r="F94" s="57">
        <v>2454.63</v>
      </c>
      <c r="G94" s="55">
        <f t="shared" si="18"/>
        <v>83.457419999999999</v>
      </c>
    </row>
    <row r="95" spans="2:35" x14ac:dyDescent="0.25">
      <c r="B95" s="14" t="s">
        <v>105</v>
      </c>
      <c r="C95" s="45">
        <v>3</v>
      </c>
      <c r="D95" s="16">
        <v>11</v>
      </c>
      <c r="E95" s="99">
        <f t="shared" si="15"/>
        <v>33</v>
      </c>
      <c r="F95" s="57">
        <v>2363.73</v>
      </c>
      <c r="G95" s="55">
        <f t="shared" si="18"/>
        <v>78.00309</v>
      </c>
    </row>
    <row r="96" spans="2:35" x14ac:dyDescent="0.25">
      <c r="B96" s="14" t="s">
        <v>123</v>
      </c>
      <c r="C96" s="62">
        <v>1</v>
      </c>
      <c r="D96" s="14">
        <v>17</v>
      </c>
      <c r="E96" s="99">
        <f t="shared" ref="E96:E101" si="20">C96*D96</f>
        <v>17</v>
      </c>
      <c r="F96" s="57">
        <v>574.63</v>
      </c>
      <c r="G96" s="55">
        <f t="shared" ref="G96:G101" si="21">(E96*F96)/1000</f>
        <v>9.7687099999999987</v>
      </c>
    </row>
    <row r="97" spans="2:7" x14ac:dyDescent="0.25">
      <c r="B97" s="14" t="s">
        <v>124</v>
      </c>
      <c r="C97" s="62">
        <v>1</v>
      </c>
      <c r="D97" s="14">
        <v>17</v>
      </c>
      <c r="E97" s="99">
        <f t="shared" si="20"/>
        <v>17</v>
      </c>
      <c r="F97" s="57">
        <v>574.63</v>
      </c>
      <c r="G97" s="55">
        <f t="shared" si="21"/>
        <v>9.7687099999999987</v>
      </c>
    </row>
    <row r="98" spans="2:7" x14ac:dyDescent="0.25">
      <c r="B98" s="14" t="s">
        <v>125</v>
      </c>
      <c r="C98" s="62">
        <v>1</v>
      </c>
      <c r="D98" s="14">
        <v>17</v>
      </c>
      <c r="E98" s="99">
        <f t="shared" si="20"/>
        <v>17</v>
      </c>
      <c r="F98" s="57">
        <v>574.63</v>
      </c>
      <c r="G98" s="55">
        <f t="shared" si="21"/>
        <v>9.7687099999999987</v>
      </c>
    </row>
    <row r="99" spans="2:7" x14ac:dyDescent="0.25">
      <c r="B99" s="14" t="s">
        <v>126</v>
      </c>
      <c r="C99" s="62">
        <v>1</v>
      </c>
      <c r="D99" s="14">
        <v>50</v>
      </c>
      <c r="E99" s="99">
        <f t="shared" si="20"/>
        <v>50</v>
      </c>
      <c r="F99" s="57">
        <v>574.63</v>
      </c>
      <c r="G99" s="55">
        <f t="shared" si="21"/>
        <v>28.7315</v>
      </c>
    </row>
    <row r="100" spans="2:7" x14ac:dyDescent="0.25">
      <c r="B100" s="14" t="s">
        <v>127</v>
      </c>
      <c r="C100" s="62">
        <v>1</v>
      </c>
      <c r="D100" s="14">
        <v>17</v>
      </c>
      <c r="E100" s="99">
        <f t="shared" si="20"/>
        <v>17</v>
      </c>
      <c r="F100" s="57">
        <v>550.54999999999995</v>
      </c>
      <c r="G100" s="55">
        <f t="shared" si="21"/>
        <v>9.3593499999999992</v>
      </c>
    </row>
    <row r="101" spans="2:7" x14ac:dyDescent="0.25">
      <c r="B101" s="14" t="s">
        <v>128</v>
      </c>
      <c r="C101" s="62">
        <v>1</v>
      </c>
      <c r="D101" s="14">
        <v>17</v>
      </c>
      <c r="E101" s="99">
        <f t="shared" si="20"/>
        <v>17</v>
      </c>
      <c r="F101" s="57">
        <v>445</v>
      </c>
      <c r="G101" s="55">
        <f t="shared" si="21"/>
        <v>7.5650000000000004</v>
      </c>
    </row>
    <row r="102" spans="2:7" x14ac:dyDescent="0.25">
      <c r="B102" s="119" t="s">
        <v>46</v>
      </c>
      <c r="C102" s="119"/>
      <c r="D102" s="119"/>
      <c r="E102" s="119"/>
      <c r="F102" s="119"/>
      <c r="G102" s="49">
        <f>G103-G114</f>
        <v>38636.647466666705</v>
      </c>
    </row>
    <row r="103" spans="2:7" x14ac:dyDescent="0.25">
      <c r="B103" s="123" t="s">
        <v>47</v>
      </c>
      <c r="C103" s="124"/>
      <c r="D103" s="124"/>
      <c r="E103" s="124"/>
      <c r="F103" s="124"/>
      <c r="G103" s="56">
        <f>SUM(G104:G113)</f>
        <v>551944.47653333342</v>
      </c>
    </row>
    <row r="104" spans="2:7" x14ac:dyDescent="0.25">
      <c r="B104" s="125" t="s">
        <v>47</v>
      </c>
      <c r="C104" s="30">
        <v>3328</v>
      </c>
      <c r="D104" s="18">
        <v>17</v>
      </c>
      <c r="E104" s="99">
        <f>C104*D104</f>
        <v>56576</v>
      </c>
      <c r="F104" s="57">
        <f>F84</f>
        <v>4108.5333333333338</v>
      </c>
      <c r="G104" s="57">
        <f>(E104*F104)/1000</f>
        <v>232444.38186666669</v>
      </c>
    </row>
    <row r="105" spans="2:7" x14ac:dyDescent="0.25">
      <c r="B105" s="126"/>
      <c r="C105" s="30">
        <v>859</v>
      </c>
      <c r="D105" s="18">
        <v>30</v>
      </c>
      <c r="E105" s="99">
        <f t="shared" ref="E105:E113" si="22">C105*D105</f>
        <v>25770</v>
      </c>
      <c r="F105" s="57">
        <f>F104</f>
        <v>4108.5333333333338</v>
      </c>
      <c r="G105" s="57">
        <f t="shared" ref="G105:G113" si="23">(E105*F105)/1000</f>
        <v>105876.90400000001</v>
      </c>
    </row>
    <row r="106" spans="2:7" x14ac:dyDescent="0.25">
      <c r="B106" s="126"/>
      <c r="C106" s="30">
        <v>318</v>
      </c>
      <c r="D106" s="18">
        <v>40</v>
      </c>
      <c r="E106" s="99">
        <f t="shared" si="22"/>
        <v>12720</v>
      </c>
      <c r="F106" s="57">
        <f t="shared" ref="F106:F113" si="24">F105</f>
        <v>4108.5333333333338</v>
      </c>
      <c r="G106" s="57">
        <f t="shared" si="23"/>
        <v>52260.544000000009</v>
      </c>
    </row>
    <row r="107" spans="2:7" x14ac:dyDescent="0.25">
      <c r="B107" s="126"/>
      <c r="C107" s="30">
        <v>224</v>
      </c>
      <c r="D107" s="18">
        <v>55</v>
      </c>
      <c r="E107" s="99">
        <f t="shared" si="22"/>
        <v>12320</v>
      </c>
      <c r="F107" s="57">
        <f t="shared" si="24"/>
        <v>4108.5333333333338</v>
      </c>
      <c r="G107" s="57">
        <f t="shared" si="23"/>
        <v>50617.130666666671</v>
      </c>
    </row>
    <row r="108" spans="2:7" x14ac:dyDescent="0.25">
      <c r="B108" s="126"/>
      <c r="C108" s="30">
        <v>105</v>
      </c>
      <c r="D108" s="18">
        <v>75</v>
      </c>
      <c r="E108" s="99">
        <f t="shared" si="22"/>
        <v>7875</v>
      </c>
      <c r="F108" s="57">
        <f t="shared" si="24"/>
        <v>4108.5333333333338</v>
      </c>
      <c r="G108" s="57">
        <f t="shared" si="23"/>
        <v>32354.700000000004</v>
      </c>
    </row>
    <row r="109" spans="2:7" x14ac:dyDescent="0.25">
      <c r="B109" s="126"/>
      <c r="C109" s="30">
        <v>980</v>
      </c>
      <c r="D109" s="18">
        <v>11</v>
      </c>
      <c r="E109" s="99">
        <f t="shared" si="22"/>
        <v>10780</v>
      </c>
      <c r="F109" s="57">
        <f t="shared" si="24"/>
        <v>4108.5333333333338</v>
      </c>
      <c r="G109" s="57">
        <f t="shared" si="23"/>
        <v>44289.989333333338</v>
      </c>
    </row>
    <row r="110" spans="2:7" x14ac:dyDescent="0.25">
      <c r="B110" s="126"/>
      <c r="C110" s="30">
        <v>18</v>
      </c>
      <c r="D110" s="18">
        <v>17</v>
      </c>
      <c r="E110" s="99">
        <f t="shared" si="22"/>
        <v>306</v>
      </c>
      <c r="F110" s="57">
        <f t="shared" si="24"/>
        <v>4108.5333333333338</v>
      </c>
      <c r="G110" s="57">
        <f t="shared" si="23"/>
        <v>1257.2112000000002</v>
      </c>
    </row>
    <row r="111" spans="2:7" x14ac:dyDescent="0.25">
      <c r="B111" s="126"/>
      <c r="C111" s="30">
        <v>12</v>
      </c>
      <c r="D111" s="18">
        <v>75</v>
      </c>
      <c r="E111" s="99">
        <f t="shared" si="22"/>
        <v>900</v>
      </c>
      <c r="F111" s="57">
        <f t="shared" si="24"/>
        <v>4108.5333333333338</v>
      </c>
      <c r="G111" s="57">
        <f t="shared" si="23"/>
        <v>3697.6800000000003</v>
      </c>
    </row>
    <row r="112" spans="2:7" x14ac:dyDescent="0.25">
      <c r="B112" s="126"/>
      <c r="C112" s="30">
        <v>190</v>
      </c>
      <c r="D112" s="18">
        <v>13</v>
      </c>
      <c r="E112" s="99">
        <f t="shared" si="22"/>
        <v>2470</v>
      </c>
      <c r="F112" s="57">
        <f t="shared" si="24"/>
        <v>4108.5333333333338</v>
      </c>
      <c r="G112" s="57">
        <f t="shared" si="23"/>
        <v>10148.077333333335</v>
      </c>
    </row>
    <row r="113" spans="2:7" x14ac:dyDescent="0.25">
      <c r="B113" s="127"/>
      <c r="C113" s="30">
        <v>272</v>
      </c>
      <c r="D113" s="18">
        <v>17</v>
      </c>
      <c r="E113" s="99">
        <f t="shared" si="22"/>
        <v>4624</v>
      </c>
      <c r="F113" s="57">
        <f t="shared" si="24"/>
        <v>4108.5333333333338</v>
      </c>
      <c r="G113" s="57">
        <f t="shared" si="23"/>
        <v>18997.858133333335</v>
      </c>
    </row>
    <row r="114" spans="2:7" x14ac:dyDescent="0.25">
      <c r="B114" s="123" t="s">
        <v>48</v>
      </c>
      <c r="C114" s="124"/>
      <c r="D114" s="124"/>
      <c r="E114" s="124"/>
      <c r="F114" s="128"/>
      <c r="G114" s="56">
        <f>SUM(G115:G127)</f>
        <v>513307.82906666672</v>
      </c>
    </row>
    <row r="115" spans="2:7" x14ac:dyDescent="0.25">
      <c r="B115" s="129" t="s">
        <v>48</v>
      </c>
      <c r="C115" s="46">
        <v>64</v>
      </c>
      <c r="D115" s="19">
        <v>74</v>
      </c>
      <c r="E115" s="99">
        <f>C115*D115</f>
        <v>4736</v>
      </c>
      <c r="F115" s="57">
        <f>F113</f>
        <v>4108.5333333333338</v>
      </c>
      <c r="G115" s="58">
        <f>(E115*F115)/1000</f>
        <v>19458.013866666668</v>
      </c>
    </row>
    <row r="116" spans="2:7" x14ac:dyDescent="0.25">
      <c r="B116" s="130"/>
      <c r="C116" s="46">
        <v>91</v>
      </c>
      <c r="D116" s="19">
        <v>60</v>
      </c>
      <c r="E116" s="99">
        <f t="shared" ref="E116:E127" si="25">C116*D116</f>
        <v>5460</v>
      </c>
      <c r="F116" s="57">
        <f>F115</f>
        <v>4108.5333333333338</v>
      </c>
      <c r="G116" s="58">
        <f t="shared" ref="G116:G127" si="26">(E116*F116)/1000</f>
        <v>22432.592000000004</v>
      </c>
    </row>
    <row r="117" spans="2:7" x14ac:dyDescent="0.25">
      <c r="B117" s="130"/>
      <c r="C117" s="46">
        <v>79</v>
      </c>
      <c r="D117" s="19">
        <v>50</v>
      </c>
      <c r="E117" s="99">
        <f t="shared" si="25"/>
        <v>3950</v>
      </c>
      <c r="F117" s="57">
        <f t="shared" ref="F117:F127" si="27">F116</f>
        <v>4108.5333333333338</v>
      </c>
      <c r="G117" s="58">
        <f t="shared" si="26"/>
        <v>16228.706666666669</v>
      </c>
    </row>
    <row r="118" spans="2:7" x14ac:dyDescent="0.25">
      <c r="B118" s="130"/>
      <c r="C118" s="46">
        <v>458</v>
      </c>
      <c r="D118" s="19">
        <v>41</v>
      </c>
      <c r="E118" s="99">
        <f t="shared" si="25"/>
        <v>18778</v>
      </c>
      <c r="F118" s="57">
        <f t="shared" si="27"/>
        <v>4108.5333333333338</v>
      </c>
      <c r="G118" s="58">
        <f t="shared" si="26"/>
        <v>77150.038933333344</v>
      </c>
    </row>
    <row r="119" spans="2:7" x14ac:dyDescent="0.25">
      <c r="B119" s="130"/>
      <c r="C119" s="46">
        <v>395</v>
      </c>
      <c r="D119" s="19">
        <v>34.5</v>
      </c>
      <c r="E119" s="99">
        <f t="shared" si="25"/>
        <v>13627.5</v>
      </c>
      <c r="F119" s="57">
        <f t="shared" si="27"/>
        <v>4108.5333333333338</v>
      </c>
      <c r="G119" s="58">
        <f t="shared" si="26"/>
        <v>55989.038000000008</v>
      </c>
    </row>
    <row r="120" spans="2:7" x14ac:dyDescent="0.25">
      <c r="B120" s="130"/>
      <c r="C120" s="46">
        <v>29</v>
      </c>
      <c r="D120" s="19">
        <v>28.5</v>
      </c>
      <c r="E120" s="99">
        <f t="shared" si="25"/>
        <v>826.5</v>
      </c>
      <c r="F120" s="57">
        <f t="shared" si="27"/>
        <v>4108.5333333333338</v>
      </c>
      <c r="G120" s="58">
        <f t="shared" si="26"/>
        <v>3395.7028000000005</v>
      </c>
    </row>
    <row r="121" spans="2:7" x14ac:dyDescent="0.25">
      <c r="B121" s="130"/>
      <c r="C121" s="46">
        <v>182</v>
      </c>
      <c r="D121" s="19">
        <v>25</v>
      </c>
      <c r="E121" s="99">
        <f t="shared" si="25"/>
        <v>4550</v>
      </c>
      <c r="F121" s="57">
        <f t="shared" si="27"/>
        <v>4108.5333333333338</v>
      </c>
      <c r="G121" s="58">
        <f t="shared" si="26"/>
        <v>18693.826666666668</v>
      </c>
    </row>
    <row r="122" spans="2:7" x14ac:dyDescent="0.25">
      <c r="B122" s="130"/>
      <c r="C122" s="46">
        <v>134</v>
      </c>
      <c r="D122" s="19">
        <v>20.5</v>
      </c>
      <c r="E122" s="99">
        <f t="shared" si="25"/>
        <v>2747</v>
      </c>
      <c r="F122" s="57">
        <f t="shared" si="27"/>
        <v>4108.5333333333338</v>
      </c>
      <c r="G122" s="58">
        <f t="shared" si="26"/>
        <v>11286.141066666669</v>
      </c>
    </row>
    <row r="123" spans="2:7" x14ac:dyDescent="0.25">
      <c r="B123" s="130"/>
      <c r="C123" s="46">
        <v>3270</v>
      </c>
      <c r="D123" s="19">
        <v>16.5</v>
      </c>
      <c r="E123" s="99">
        <f t="shared" si="25"/>
        <v>53955</v>
      </c>
      <c r="F123" s="57">
        <f t="shared" si="27"/>
        <v>4108.5333333333338</v>
      </c>
      <c r="G123" s="58">
        <f t="shared" si="26"/>
        <v>221675.91600000003</v>
      </c>
    </row>
    <row r="124" spans="2:7" x14ac:dyDescent="0.25">
      <c r="B124" s="130"/>
      <c r="C124" s="46">
        <v>9</v>
      </c>
      <c r="D124" s="19">
        <v>16</v>
      </c>
      <c r="E124" s="99">
        <f t="shared" si="25"/>
        <v>144</v>
      </c>
      <c r="F124" s="57">
        <f t="shared" si="27"/>
        <v>4108.5333333333338</v>
      </c>
      <c r="G124" s="58">
        <f t="shared" si="26"/>
        <v>591.62880000000007</v>
      </c>
    </row>
    <row r="125" spans="2:7" x14ac:dyDescent="0.25">
      <c r="B125" s="130"/>
      <c r="C125" s="46">
        <v>214</v>
      </c>
      <c r="D125" s="19">
        <v>20</v>
      </c>
      <c r="E125" s="99">
        <f t="shared" si="25"/>
        <v>4280</v>
      </c>
      <c r="F125" s="57">
        <f t="shared" si="27"/>
        <v>4108.5333333333338</v>
      </c>
      <c r="G125" s="58">
        <f t="shared" si="26"/>
        <v>17584.522666666668</v>
      </c>
    </row>
    <row r="126" spans="2:7" x14ac:dyDescent="0.25">
      <c r="B126" s="130"/>
      <c r="C126" s="46">
        <v>1006</v>
      </c>
      <c r="D126" s="19">
        <v>10.5</v>
      </c>
      <c r="E126" s="99">
        <f t="shared" si="25"/>
        <v>10563</v>
      </c>
      <c r="F126" s="57">
        <f t="shared" si="27"/>
        <v>4108.5333333333338</v>
      </c>
      <c r="G126" s="58">
        <f t="shared" si="26"/>
        <v>43398.437600000005</v>
      </c>
    </row>
    <row r="127" spans="2:7" x14ac:dyDescent="0.25">
      <c r="B127" s="131"/>
      <c r="C127" s="46">
        <v>11</v>
      </c>
      <c r="D127" s="19">
        <v>120</v>
      </c>
      <c r="E127" s="99">
        <f t="shared" si="25"/>
        <v>1320</v>
      </c>
      <c r="F127" s="57">
        <f t="shared" si="27"/>
        <v>4108.5333333333338</v>
      </c>
      <c r="G127" s="58">
        <f t="shared" si="26"/>
        <v>5423.264000000001</v>
      </c>
    </row>
    <row r="128" spans="2:7" x14ac:dyDescent="0.25">
      <c r="B128" s="117" t="s">
        <v>77</v>
      </c>
      <c r="C128" s="117"/>
      <c r="D128" s="117"/>
      <c r="E128" s="117"/>
      <c r="F128" s="117"/>
      <c r="G128" s="59">
        <f>G8+G19+G21+G23+G39+G45+G69+G102</f>
        <v>325740.16966333339</v>
      </c>
    </row>
    <row r="130" spans="2:2" x14ac:dyDescent="0.25">
      <c r="B130" s="64" t="s">
        <v>80</v>
      </c>
    </row>
  </sheetData>
  <autoFilter ref="A7:AI128"/>
  <mergeCells count="24">
    <mergeCell ref="B24:B25"/>
    <mergeCell ref="B40:B44"/>
    <mergeCell ref="A1:G1"/>
    <mergeCell ref="B2:G3"/>
    <mergeCell ref="B4:G5"/>
    <mergeCell ref="B8:F8"/>
    <mergeCell ref="B21:F21"/>
    <mergeCell ref="B9:B18"/>
    <mergeCell ref="I55:I58"/>
    <mergeCell ref="I88:I89"/>
    <mergeCell ref="B128:F128"/>
    <mergeCell ref="B19:F19"/>
    <mergeCell ref="B39:F39"/>
    <mergeCell ref="B45:F45"/>
    <mergeCell ref="B69:F69"/>
    <mergeCell ref="B61:B68"/>
    <mergeCell ref="B102:F102"/>
    <mergeCell ref="B103:F103"/>
    <mergeCell ref="B104:B113"/>
    <mergeCell ref="B114:F114"/>
    <mergeCell ref="B115:B127"/>
    <mergeCell ref="B46:B60"/>
    <mergeCell ref="B23:F23"/>
    <mergeCell ref="B27:B28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2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opLeftCell="A12" workbookViewId="0">
      <selection sqref="A1:G30"/>
    </sheetView>
  </sheetViews>
  <sheetFormatPr defaultRowHeight="15" x14ac:dyDescent="0.25"/>
  <cols>
    <col min="1" max="1" width="3.7109375" customWidth="1"/>
    <col min="2" max="2" width="56.28515625" customWidth="1"/>
    <col min="3" max="3" width="9.140625" style="47"/>
    <col min="4" max="4" width="12.5703125" style="47" customWidth="1"/>
    <col min="5" max="5" width="15.42578125" style="107" customWidth="1"/>
    <col min="6" max="6" width="15" style="60" customWidth="1"/>
    <col min="7" max="7" width="15.28515625" style="60" customWidth="1"/>
  </cols>
  <sheetData>
    <row r="1" spans="1:9" x14ac:dyDescent="0.25">
      <c r="A1" s="139" t="s">
        <v>66</v>
      </c>
      <c r="B1" s="139"/>
      <c r="C1" s="139"/>
      <c r="D1" s="139"/>
      <c r="E1" s="139"/>
      <c r="F1" s="139"/>
      <c r="G1" s="139"/>
    </row>
    <row r="2" spans="1:9" ht="32.25" customHeight="1" x14ac:dyDescent="0.25">
      <c r="A2" s="111" t="s">
        <v>49</v>
      </c>
      <c r="B2" s="111"/>
      <c r="C2" s="111"/>
      <c r="D2" s="111"/>
      <c r="E2" s="111"/>
      <c r="F2" s="111"/>
      <c r="G2" s="111"/>
    </row>
    <row r="3" spans="1:9" x14ac:dyDescent="0.25">
      <c r="A3" s="140" t="s">
        <v>68</v>
      </c>
      <c r="B3" s="140"/>
      <c r="C3" s="140"/>
      <c r="D3" s="140"/>
      <c r="E3" s="140"/>
      <c r="F3" s="140"/>
      <c r="G3" s="140"/>
    </row>
    <row r="4" spans="1:9" x14ac:dyDescent="0.25">
      <c r="A4" s="140"/>
      <c r="B4" s="140"/>
      <c r="C4" s="140"/>
      <c r="D4" s="140"/>
      <c r="E4" s="140"/>
      <c r="F4" s="140"/>
      <c r="G4" s="140"/>
    </row>
    <row r="6" spans="1:9" ht="45" x14ac:dyDescent="0.25">
      <c r="B6" s="5" t="s">
        <v>0</v>
      </c>
      <c r="C6" s="5" t="s">
        <v>41</v>
      </c>
      <c r="D6" s="5" t="s">
        <v>78</v>
      </c>
      <c r="E6" s="103" t="s">
        <v>100</v>
      </c>
      <c r="F6" s="48" t="s">
        <v>76</v>
      </c>
      <c r="G6" s="48" t="s">
        <v>77</v>
      </c>
    </row>
    <row r="7" spans="1:9" ht="15.75" x14ac:dyDescent="0.25">
      <c r="B7" s="146" t="s">
        <v>38</v>
      </c>
      <c r="C7" s="147"/>
      <c r="D7" s="147"/>
      <c r="E7" s="147"/>
      <c r="F7" s="148"/>
      <c r="G7" s="63">
        <f>SUM(G8:G22)</f>
        <v>22694.026399999999</v>
      </c>
    </row>
    <row r="8" spans="1:9" x14ac:dyDescent="0.25">
      <c r="B8" s="17" t="s">
        <v>42</v>
      </c>
      <c r="C8" s="38">
        <v>4</v>
      </c>
      <c r="D8" s="38">
        <v>10</v>
      </c>
      <c r="E8" s="104">
        <f>C8*D8</f>
        <v>40</v>
      </c>
      <c r="F8" s="50">
        <f>'Часове работа на системата'!C20</f>
        <v>4108.5333333333338</v>
      </c>
      <c r="G8" s="50">
        <f>(E8*F8)/1000</f>
        <v>164.34133333333335</v>
      </c>
    </row>
    <row r="9" spans="1:9" ht="30" customHeight="1" x14ac:dyDescent="0.25">
      <c r="B9" s="17" t="s">
        <v>43</v>
      </c>
      <c r="C9" s="38">
        <v>10</v>
      </c>
      <c r="D9" s="38">
        <v>20</v>
      </c>
      <c r="E9" s="104">
        <f t="shared" ref="E9:E24" si="0">C9*D9</f>
        <v>200</v>
      </c>
      <c r="F9" s="50">
        <f>F8</f>
        <v>4108.5333333333338</v>
      </c>
      <c r="G9" s="50">
        <f t="shared" ref="G9:G24" si="1">(E9*F9)/1000</f>
        <v>821.70666666666671</v>
      </c>
    </row>
    <row r="10" spans="1:9" s="79" customFormat="1" ht="28.5" customHeight="1" x14ac:dyDescent="0.25">
      <c r="B10" s="8" t="s">
        <v>108</v>
      </c>
      <c r="C10" s="39">
        <v>36</v>
      </c>
      <c r="D10" s="39">
        <v>10</v>
      </c>
      <c r="E10" s="105">
        <f t="shared" si="0"/>
        <v>360</v>
      </c>
      <c r="F10" s="50">
        <f t="shared" ref="F10:F21" si="2">F9</f>
        <v>4108.5333333333338</v>
      </c>
      <c r="G10" s="80">
        <f t="shared" si="1"/>
        <v>1479.0720000000003</v>
      </c>
      <c r="H10" s="81"/>
      <c r="I10" s="144"/>
    </row>
    <row r="11" spans="1:9" s="76" customFormat="1" ht="28.5" customHeight="1" x14ac:dyDescent="0.25">
      <c r="B11" s="8" t="s">
        <v>109</v>
      </c>
      <c r="C11" s="39">
        <v>38</v>
      </c>
      <c r="D11" s="39">
        <v>12</v>
      </c>
      <c r="E11" s="105">
        <f t="shared" si="0"/>
        <v>456</v>
      </c>
      <c r="F11" s="50">
        <f t="shared" si="2"/>
        <v>4108.5333333333338</v>
      </c>
      <c r="G11" s="80">
        <f t="shared" si="1"/>
        <v>1873.4912000000002</v>
      </c>
      <c r="H11" s="82"/>
      <c r="I11" s="144"/>
    </row>
    <row r="12" spans="1:9" s="79" customFormat="1" ht="30" x14ac:dyDescent="0.25">
      <c r="B12" s="83" t="s">
        <v>110</v>
      </c>
      <c r="C12" s="39">
        <v>14</v>
      </c>
      <c r="D12" s="39">
        <v>40</v>
      </c>
      <c r="E12" s="105">
        <f t="shared" si="0"/>
        <v>560</v>
      </c>
      <c r="F12" s="50">
        <f t="shared" si="2"/>
        <v>4108.5333333333338</v>
      </c>
      <c r="G12" s="80">
        <f t="shared" si="1"/>
        <v>2300.778666666667</v>
      </c>
      <c r="H12" s="81"/>
      <c r="I12" s="144"/>
    </row>
    <row r="13" spans="1:9" s="79" customFormat="1" ht="30" x14ac:dyDescent="0.25">
      <c r="B13" s="83" t="s">
        <v>111</v>
      </c>
      <c r="C13" s="39">
        <v>6</v>
      </c>
      <c r="D13" s="39">
        <v>40</v>
      </c>
      <c r="E13" s="105">
        <f t="shared" si="0"/>
        <v>240</v>
      </c>
      <c r="F13" s="50">
        <f t="shared" si="2"/>
        <v>4108.5333333333338</v>
      </c>
      <c r="G13" s="80">
        <f t="shared" si="1"/>
        <v>986.04800000000012</v>
      </c>
      <c r="H13" s="81"/>
      <c r="I13" s="144"/>
    </row>
    <row r="14" spans="1:9" s="79" customFormat="1" ht="30" x14ac:dyDescent="0.25">
      <c r="B14" s="83" t="s">
        <v>112</v>
      </c>
      <c r="C14" s="39">
        <v>12</v>
      </c>
      <c r="D14" s="39">
        <v>10</v>
      </c>
      <c r="E14" s="105">
        <f t="shared" si="0"/>
        <v>120</v>
      </c>
      <c r="F14" s="50">
        <f t="shared" si="2"/>
        <v>4108.5333333333338</v>
      </c>
      <c r="G14" s="80">
        <f t="shared" si="1"/>
        <v>493.02400000000006</v>
      </c>
      <c r="H14" s="81"/>
      <c r="I14" s="144"/>
    </row>
    <row r="15" spans="1:9" s="79" customFormat="1" ht="27" customHeight="1" x14ac:dyDescent="0.25">
      <c r="B15" s="8" t="s">
        <v>113</v>
      </c>
      <c r="C15" s="39">
        <v>5</v>
      </c>
      <c r="D15" s="39">
        <v>30</v>
      </c>
      <c r="E15" s="105">
        <f t="shared" si="0"/>
        <v>150</v>
      </c>
      <c r="F15" s="50">
        <f t="shared" si="2"/>
        <v>4108.5333333333338</v>
      </c>
      <c r="G15" s="80">
        <f t="shared" si="1"/>
        <v>616.28000000000009</v>
      </c>
      <c r="H15" s="81"/>
      <c r="I15" s="144"/>
    </row>
    <row r="16" spans="1:9" s="79" customFormat="1" ht="27" customHeight="1" x14ac:dyDescent="0.25">
      <c r="B16" s="8" t="s">
        <v>114</v>
      </c>
      <c r="C16" s="39">
        <v>5</v>
      </c>
      <c r="D16" s="39">
        <v>10</v>
      </c>
      <c r="E16" s="105">
        <f t="shared" si="0"/>
        <v>50</v>
      </c>
      <c r="F16" s="50">
        <f t="shared" si="2"/>
        <v>4108.5333333333338</v>
      </c>
      <c r="G16" s="80">
        <f t="shared" si="1"/>
        <v>205.42666666666668</v>
      </c>
      <c r="H16" s="81"/>
      <c r="I16" s="144"/>
    </row>
    <row r="17" spans="2:9" s="79" customFormat="1" ht="27" customHeight="1" x14ac:dyDescent="0.25">
      <c r="B17" s="8" t="s">
        <v>115</v>
      </c>
      <c r="C17" s="39">
        <v>12</v>
      </c>
      <c r="D17" s="39">
        <v>40</v>
      </c>
      <c r="E17" s="105">
        <f t="shared" si="0"/>
        <v>480</v>
      </c>
      <c r="F17" s="50">
        <f t="shared" si="2"/>
        <v>4108.5333333333338</v>
      </c>
      <c r="G17" s="80">
        <f t="shared" si="1"/>
        <v>1972.0960000000002</v>
      </c>
      <c r="H17" s="84"/>
      <c r="I17" s="144"/>
    </row>
    <row r="18" spans="2:9" s="79" customFormat="1" ht="27" customHeight="1" x14ac:dyDescent="0.25">
      <c r="B18" s="8" t="s">
        <v>116</v>
      </c>
      <c r="C18" s="39">
        <v>5</v>
      </c>
      <c r="D18" s="39">
        <v>40</v>
      </c>
      <c r="E18" s="105">
        <f t="shared" si="0"/>
        <v>200</v>
      </c>
      <c r="F18" s="50">
        <f t="shared" si="2"/>
        <v>4108.5333333333338</v>
      </c>
      <c r="G18" s="80">
        <f t="shared" si="1"/>
        <v>821.70666666666671</v>
      </c>
      <c r="H18" s="84"/>
      <c r="I18" s="144"/>
    </row>
    <row r="19" spans="2:9" s="79" customFormat="1" ht="27" customHeight="1" x14ac:dyDescent="0.25">
      <c r="B19" s="8" t="s">
        <v>117</v>
      </c>
      <c r="C19" s="39">
        <v>6</v>
      </c>
      <c r="D19" s="39">
        <v>40</v>
      </c>
      <c r="E19" s="105">
        <f t="shared" si="0"/>
        <v>240</v>
      </c>
      <c r="F19" s="50">
        <f t="shared" si="2"/>
        <v>4108.5333333333338</v>
      </c>
      <c r="G19" s="80">
        <f t="shared" si="1"/>
        <v>986.04800000000012</v>
      </c>
      <c r="H19" s="84"/>
      <c r="I19" s="144"/>
    </row>
    <row r="20" spans="2:9" s="79" customFormat="1" ht="32.25" customHeight="1" x14ac:dyDescent="0.25">
      <c r="B20" s="8" t="s">
        <v>118</v>
      </c>
      <c r="C20" s="39">
        <v>18</v>
      </c>
      <c r="D20" s="39">
        <v>62</v>
      </c>
      <c r="E20" s="105">
        <f t="shared" si="0"/>
        <v>1116</v>
      </c>
      <c r="F20" s="50">
        <f t="shared" si="2"/>
        <v>4108.5333333333338</v>
      </c>
      <c r="G20" s="80">
        <f t="shared" si="1"/>
        <v>4585.1232</v>
      </c>
      <c r="H20" s="84"/>
      <c r="I20" s="144"/>
    </row>
    <row r="21" spans="2:9" s="79" customFormat="1" ht="30" x14ac:dyDescent="0.25">
      <c r="B21" s="8" t="s">
        <v>119</v>
      </c>
      <c r="C21" s="39">
        <v>9</v>
      </c>
      <c r="D21" s="39">
        <v>95</v>
      </c>
      <c r="E21" s="105">
        <f t="shared" si="0"/>
        <v>855</v>
      </c>
      <c r="F21" s="50">
        <f t="shared" si="2"/>
        <v>4108.5333333333338</v>
      </c>
      <c r="G21" s="80">
        <f t="shared" si="1"/>
        <v>3512.7960000000003</v>
      </c>
      <c r="H21" s="84"/>
      <c r="I21" s="144"/>
    </row>
    <row r="22" spans="2:9" ht="30" customHeight="1" x14ac:dyDescent="0.25">
      <c r="B22" s="70" t="s">
        <v>106</v>
      </c>
      <c r="C22" s="38">
        <v>32</v>
      </c>
      <c r="D22" s="38">
        <v>25</v>
      </c>
      <c r="E22" s="104">
        <f t="shared" ref="E22" si="3">C22*D22</f>
        <v>800</v>
      </c>
      <c r="F22" s="50">
        <v>2345.11</v>
      </c>
      <c r="G22" s="50">
        <f t="shared" ref="G22" si="4">(E22*F22)/1000</f>
        <v>1876.088</v>
      </c>
    </row>
    <row r="23" spans="2:9" ht="15.75" x14ac:dyDescent="0.25">
      <c r="B23" s="146" t="s">
        <v>39</v>
      </c>
      <c r="C23" s="147"/>
      <c r="D23" s="147"/>
      <c r="E23" s="147"/>
      <c r="F23" s="148"/>
      <c r="G23" s="63">
        <f>SUM(G24:G26)</f>
        <v>569.99907999999994</v>
      </c>
    </row>
    <row r="24" spans="2:9" x14ac:dyDescent="0.25">
      <c r="B24" s="17" t="s">
        <v>40</v>
      </c>
      <c r="C24" s="38">
        <v>11</v>
      </c>
      <c r="D24" s="38">
        <v>30</v>
      </c>
      <c r="E24" s="104">
        <f t="shared" si="0"/>
        <v>330</v>
      </c>
      <c r="F24" s="50">
        <v>471.38</v>
      </c>
      <c r="G24" s="50">
        <f t="shared" si="1"/>
        <v>155.55539999999999</v>
      </c>
    </row>
    <row r="25" spans="2:9" ht="45" x14ac:dyDescent="0.25">
      <c r="B25" s="1" t="s">
        <v>69</v>
      </c>
      <c r="C25" s="62">
        <v>40</v>
      </c>
      <c r="D25" s="62">
        <v>17</v>
      </c>
      <c r="E25" s="106">
        <f>C25*D25</f>
        <v>680</v>
      </c>
      <c r="F25" s="92">
        <v>337.55</v>
      </c>
      <c r="G25" s="61">
        <f>(E25*F25)/1000</f>
        <v>229.53399999999999</v>
      </c>
    </row>
    <row r="26" spans="2:9" x14ac:dyDescent="0.25">
      <c r="B26" s="72" t="s">
        <v>107</v>
      </c>
      <c r="C26" s="62">
        <v>24</v>
      </c>
      <c r="D26" s="62">
        <v>17</v>
      </c>
      <c r="E26" s="106">
        <f>C26*D26</f>
        <v>408</v>
      </c>
      <c r="F26" s="92">
        <v>453.21</v>
      </c>
      <c r="G26" s="61">
        <f>(E26*F26)/1000</f>
        <v>184.90967999999998</v>
      </c>
    </row>
    <row r="27" spans="2:9" x14ac:dyDescent="0.25">
      <c r="B27" s="117" t="s">
        <v>82</v>
      </c>
      <c r="C27" s="117"/>
      <c r="D27" s="117"/>
      <c r="E27" s="117"/>
      <c r="F27" s="117"/>
      <c r="G27" s="59">
        <f>G7+G23</f>
        <v>23264.02548</v>
      </c>
    </row>
    <row r="30" spans="2:9" ht="52.5" customHeight="1" x14ac:dyDescent="0.25">
      <c r="B30" s="145" t="s">
        <v>79</v>
      </c>
      <c r="C30" s="145"/>
      <c r="D30" s="145"/>
      <c r="E30" s="145"/>
      <c r="F30" s="145"/>
      <c r="G30" s="145"/>
    </row>
    <row r="32" spans="2:9" x14ac:dyDescent="0.25">
      <c r="B32" s="64"/>
    </row>
  </sheetData>
  <mergeCells count="8">
    <mergeCell ref="A1:G1"/>
    <mergeCell ref="A2:G2"/>
    <mergeCell ref="A3:G4"/>
    <mergeCell ref="I10:I21"/>
    <mergeCell ref="B30:G30"/>
    <mergeCell ref="B7:F7"/>
    <mergeCell ref="B23:F23"/>
    <mergeCell ref="B27:F27"/>
  </mergeCells>
  <pageMargins left="0.7" right="0.7" top="0.75" bottom="0.75" header="0.3" footer="0.3"/>
  <pageSetup paperSize="9" scale="59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sqref="A1:C11"/>
    </sheetView>
  </sheetViews>
  <sheetFormatPr defaultRowHeight="15" x14ac:dyDescent="0.25"/>
  <cols>
    <col min="1" max="1" width="8.7109375" customWidth="1"/>
    <col min="2" max="2" width="37.7109375" customWidth="1"/>
    <col min="3" max="3" width="43.85546875" style="60" customWidth="1"/>
    <col min="4" max="4" width="11.5703125" customWidth="1"/>
    <col min="6" max="6" width="13.7109375" customWidth="1"/>
    <col min="7" max="7" width="14.140625" customWidth="1"/>
    <col min="8" max="9" width="14.5703125" customWidth="1"/>
  </cols>
  <sheetData>
    <row r="1" spans="1:9" ht="15" customHeight="1" x14ac:dyDescent="0.25">
      <c r="A1" s="139" t="s">
        <v>73</v>
      </c>
      <c r="B1" s="139"/>
      <c r="C1" s="139"/>
      <c r="D1" s="20"/>
      <c r="E1" s="20"/>
      <c r="F1" s="20"/>
      <c r="G1" s="20"/>
      <c r="H1" s="20"/>
      <c r="I1" s="20"/>
    </row>
    <row r="2" spans="1:9" ht="15" customHeight="1" x14ac:dyDescent="0.25">
      <c r="A2" s="114" t="s">
        <v>49</v>
      </c>
      <c r="B2" s="114"/>
      <c r="C2" s="114"/>
      <c r="D2" s="21"/>
      <c r="E2" s="21"/>
      <c r="F2" s="21"/>
      <c r="G2" s="21"/>
      <c r="H2" s="21"/>
      <c r="I2" s="21"/>
    </row>
    <row r="3" spans="1:9" x14ac:dyDescent="0.25">
      <c r="A3" s="114"/>
      <c r="B3" s="114"/>
      <c r="C3" s="114"/>
      <c r="D3" s="21"/>
      <c r="E3" s="21"/>
      <c r="F3" s="21"/>
      <c r="G3" s="21"/>
      <c r="H3" s="21"/>
      <c r="I3" s="21"/>
    </row>
    <row r="4" spans="1:9" x14ac:dyDescent="0.25">
      <c r="A4" s="151" t="s">
        <v>71</v>
      </c>
      <c r="B4" s="151"/>
      <c r="C4" s="151"/>
      <c r="D4" s="22"/>
      <c r="E4" s="22"/>
      <c r="F4" s="22"/>
      <c r="G4" s="22"/>
      <c r="H4" s="22"/>
      <c r="I4" s="22"/>
    </row>
    <row r="5" spans="1:9" ht="15" customHeight="1" x14ac:dyDescent="0.25">
      <c r="A5" s="151"/>
      <c r="B5" s="151"/>
      <c r="C5" s="101"/>
      <c r="D5" s="23"/>
      <c r="E5" s="23"/>
      <c r="F5" s="23"/>
      <c r="G5" s="23"/>
      <c r="H5" s="23"/>
      <c r="I5" s="23"/>
    </row>
    <row r="6" spans="1:9" ht="23.25" customHeight="1" x14ac:dyDescent="0.25">
      <c r="A6" s="149" t="s">
        <v>50</v>
      </c>
      <c r="B6" s="149"/>
      <c r="C6" s="102">
        <v>934275</v>
      </c>
    </row>
    <row r="7" spans="1:9" ht="21" customHeight="1" x14ac:dyDescent="0.25">
      <c r="A7" s="150" t="s">
        <v>51</v>
      </c>
      <c r="B7" s="150"/>
      <c r="C7" s="92">
        <f>'Часове работа на системата'!C20</f>
        <v>4108.5333333333338</v>
      </c>
    </row>
    <row r="8" spans="1:9" ht="22.5" customHeight="1" x14ac:dyDescent="0.25">
      <c r="A8" s="149" t="s">
        <v>52</v>
      </c>
      <c r="B8" s="149"/>
      <c r="C8" s="102">
        <f>C6/C7</f>
        <v>227.39866619069252</v>
      </c>
    </row>
    <row r="9" spans="1:9" ht="24.75" customHeight="1" x14ac:dyDescent="0.25">
      <c r="A9" s="150" t="s">
        <v>53</v>
      </c>
      <c r="B9" s="150"/>
      <c r="C9" s="92">
        <v>4100</v>
      </c>
    </row>
    <row r="10" spans="1:9" ht="26.25" customHeight="1" x14ac:dyDescent="0.25">
      <c r="A10" s="149" t="s">
        <v>70</v>
      </c>
      <c r="B10" s="149"/>
      <c r="C10" s="102">
        <f>C7-C9</f>
        <v>8.5333333333337578</v>
      </c>
    </row>
    <row r="11" spans="1:9" ht="31.5" customHeight="1" x14ac:dyDescent="0.25">
      <c r="A11" s="150" t="s">
        <v>81</v>
      </c>
      <c r="B11" s="150"/>
      <c r="C11" s="92">
        <f>C8*C10</f>
        <v>1940.4686181606728</v>
      </c>
    </row>
    <row r="17" spans="4:8" x14ac:dyDescent="0.25">
      <c r="D17" t="s">
        <v>54</v>
      </c>
    </row>
    <row r="18" spans="4:8" x14ac:dyDescent="0.25">
      <c r="H18" t="s">
        <v>54</v>
      </c>
    </row>
  </sheetData>
  <mergeCells count="10">
    <mergeCell ref="A8:B8"/>
    <mergeCell ref="A9:B9"/>
    <mergeCell ref="A10:B10"/>
    <mergeCell ref="A11:B11"/>
    <mergeCell ref="A1:C1"/>
    <mergeCell ref="A2:C3"/>
    <mergeCell ref="A4:C4"/>
    <mergeCell ref="A5:B5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Обобщена информация</vt:lpstr>
      <vt:lpstr>Часове работа на системата</vt:lpstr>
      <vt:lpstr>Добавени консуматори</vt:lpstr>
      <vt:lpstr>Премахнати консуматори</vt:lpstr>
      <vt:lpstr>Допълнителни часове работа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Стилияна Иванова</dc:creator>
  <cp:lastModifiedBy>Hp</cp:lastModifiedBy>
  <cp:lastPrinted>2025-06-11T06:23:15Z</cp:lastPrinted>
  <dcterms:created xsi:type="dcterms:W3CDTF">2023-07-05T05:06:46Z</dcterms:created>
  <dcterms:modified xsi:type="dcterms:W3CDTF">2025-06-11T06:31:56Z</dcterms:modified>
</cp:coreProperties>
</file>